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as.Esteves\Desktop\Recherche Nico\These CRPG\Granite de Beauvoir\Recherche\Figures\Papier\Zircon\Version papier\Revised manuscript\Mains documents\"/>
    </mc:Choice>
  </mc:AlternateContent>
  <xr:revisionPtr revIDLastSave="0" documentId="13_ncr:1_{91F6C11E-26C4-46D9-852A-E16EFA651633}" xr6:coauthVersionLast="36" xr6:coauthVersionMax="47" xr10:uidLastSave="{00000000-0000-0000-0000-000000000000}"/>
  <bookViews>
    <workbookView xWindow="-108" yWindow="-108" windowWidth="19416" windowHeight="10296" xr2:uid="{2393836E-2980-496C-B701-8F04B607FE50}"/>
  </bookViews>
  <sheets>
    <sheet name="Supplementary materials" sheetId="3" r:id="rId1"/>
    <sheet name="Zircon EPMA &amp; µ-Raman" sheetId="1" r:id="rId2"/>
    <sheet name="Inclusions SEM" sheetId="5" r:id="rId3"/>
    <sheet name="U-Pb zircon" sheetId="2" r:id="rId4"/>
    <sheet name="U-Pb apatite" sheetId="7" r:id="rId5"/>
    <sheet name="Zircon α-decay damage" sheetId="8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8" l="1"/>
  <c r="I7" i="8" s="1"/>
  <c r="I8" i="8" s="1"/>
  <c r="I9" i="8" s="1"/>
  <c r="I10" i="8" s="1"/>
  <c r="I11" i="8" s="1"/>
  <c r="I12" i="8" s="1"/>
  <c r="I13" i="8" s="1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I25" i="8" s="1"/>
  <c r="I26" i="8" s="1"/>
  <c r="I27" i="8" s="1"/>
  <c r="I28" i="8" s="1"/>
  <c r="I29" i="8" s="1"/>
  <c r="I30" i="8" s="1"/>
  <c r="I31" i="8" s="1"/>
  <c r="I32" i="8" s="1"/>
  <c r="I33" i="8" s="1"/>
  <c r="I34" i="8" s="1"/>
  <c r="I35" i="8" s="1"/>
  <c r="I36" i="8" s="1"/>
  <c r="A6" i="8"/>
  <c r="A7" i="8" s="1"/>
  <c r="C48" i="8"/>
  <c r="C42" i="8"/>
  <c r="C41" i="8"/>
  <c r="C40" i="8"/>
  <c r="M5" i="8" l="1"/>
  <c r="A8" i="8"/>
  <c r="C7" i="8"/>
  <c r="F7" i="8"/>
  <c r="D7" i="8"/>
  <c r="F6" i="8"/>
  <c r="G6" i="8"/>
  <c r="C6" i="8"/>
  <c r="D6" i="8"/>
  <c r="G8" i="8"/>
  <c r="D8" i="8"/>
  <c r="G7" i="8"/>
  <c r="K5" i="8"/>
  <c r="F37" i="8"/>
  <c r="G37" i="8"/>
  <c r="C37" i="8"/>
  <c r="D37" i="8"/>
  <c r="K6" i="8" l="1"/>
  <c r="M6" i="8"/>
  <c r="M7" i="8"/>
  <c r="K7" i="8"/>
  <c r="A9" i="8"/>
  <c r="C8" i="8"/>
  <c r="K8" i="8" s="1"/>
  <c r="F8" i="8"/>
  <c r="M8" i="8" s="1"/>
  <c r="K37" i="8"/>
  <c r="M37" i="8"/>
  <c r="A10" i="8" l="1"/>
  <c r="G9" i="8"/>
  <c r="C9" i="8"/>
  <c r="F9" i="8"/>
  <c r="M9" i="8" s="1"/>
  <c r="D9" i="8"/>
  <c r="K9" i="8" l="1"/>
  <c r="A11" i="8"/>
  <c r="F10" i="8"/>
  <c r="D10" i="8"/>
  <c r="C10" i="8"/>
  <c r="K10" i="8" s="1"/>
  <c r="G10" i="8"/>
  <c r="M10" i="8" l="1"/>
  <c r="A12" i="8"/>
  <c r="F11" i="8"/>
  <c r="G11" i="8"/>
  <c r="D11" i="8"/>
  <c r="C11" i="8"/>
  <c r="K11" i="8" s="1"/>
  <c r="M11" i="8" l="1"/>
  <c r="A13" i="8"/>
  <c r="C12" i="8"/>
  <c r="D12" i="8"/>
  <c r="F12" i="8"/>
  <c r="G12" i="8"/>
  <c r="K12" i="8" l="1"/>
  <c r="M12" i="8"/>
  <c r="A14" i="8"/>
  <c r="D13" i="8"/>
  <c r="C13" i="8"/>
  <c r="K13" i="8" s="1"/>
  <c r="G13" i="8"/>
  <c r="F13" i="8"/>
  <c r="M13" i="8" s="1"/>
  <c r="A15" i="8" l="1"/>
  <c r="G14" i="8"/>
  <c r="D14" i="8"/>
  <c r="F14" i="8"/>
  <c r="C14" i="8"/>
  <c r="K14" i="8" s="1"/>
  <c r="M14" i="8" l="1"/>
  <c r="A16" i="8"/>
  <c r="F15" i="8"/>
  <c r="M15" i="8" s="1"/>
  <c r="G15" i="8"/>
  <c r="D15" i="8"/>
  <c r="C15" i="8"/>
  <c r="K15" i="8" s="1"/>
  <c r="A17" i="8" l="1"/>
  <c r="C16" i="8"/>
  <c r="G16" i="8"/>
  <c r="D16" i="8"/>
  <c r="F16" i="8"/>
  <c r="M16" i="8" s="1"/>
  <c r="K16" i="8" l="1"/>
  <c r="A18" i="8"/>
  <c r="G17" i="8"/>
  <c r="C17" i="8"/>
  <c r="D17" i="8"/>
  <c r="F17" i="8"/>
  <c r="M17" i="8" s="1"/>
  <c r="K17" i="8" l="1"/>
  <c r="A19" i="8"/>
  <c r="G18" i="8"/>
  <c r="C18" i="8"/>
  <c r="D18" i="8"/>
  <c r="F18" i="8"/>
  <c r="M18" i="8" s="1"/>
  <c r="K18" i="8" l="1"/>
  <c r="A20" i="8"/>
  <c r="F19" i="8"/>
  <c r="G19" i="8"/>
  <c r="D19" i="8"/>
  <c r="C19" i="8"/>
  <c r="K19" i="8" s="1"/>
  <c r="M19" i="8" l="1"/>
  <c r="A21" i="8"/>
  <c r="G20" i="8"/>
  <c r="C20" i="8"/>
  <c r="D20" i="8"/>
  <c r="F20" i="8"/>
  <c r="M20" i="8" s="1"/>
  <c r="K20" i="8" l="1"/>
  <c r="A22" i="8"/>
  <c r="F21" i="8"/>
  <c r="C21" i="8"/>
  <c r="D21" i="8"/>
  <c r="G21" i="8"/>
  <c r="A23" i="8" l="1"/>
  <c r="C22" i="8"/>
  <c r="D22" i="8"/>
  <c r="F22" i="8"/>
  <c r="G22" i="8"/>
  <c r="K21" i="8"/>
  <c r="M21" i="8"/>
  <c r="M22" i="8" l="1"/>
  <c r="K22" i="8"/>
  <c r="A24" i="8"/>
  <c r="D23" i="8"/>
  <c r="G23" i="8"/>
  <c r="C23" i="8"/>
  <c r="F23" i="8"/>
  <c r="K23" i="8" l="1"/>
  <c r="M23" i="8"/>
  <c r="A25" i="8"/>
  <c r="D24" i="8"/>
  <c r="C24" i="8"/>
  <c r="K24" i="8" s="1"/>
  <c r="G24" i="8"/>
  <c r="F24" i="8"/>
  <c r="M24" i="8" l="1"/>
  <c r="A26" i="8"/>
  <c r="D25" i="8"/>
  <c r="G25" i="8"/>
  <c r="F25" i="8"/>
  <c r="M25" i="8" s="1"/>
  <c r="C25" i="8"/>
  <c r="K25" i="8" s="1"/>
  <c r="A27" i="8" l="1"/>
  <c r="D26" i="8"/>
  <c r="C26" i="8"/>
  <c r="K26" i="8" s="1"/>
  <c r="G26" i="8"/>
  <c r="F26" i="8"/>
  <c r="M26" i="8" l="1"/>
  <c r="A28" i="8"/>
  <c r="F27" i="8"/>
  <c r="D27" i="8"/>
  <c r="G27" i="8"/>
  <c r="C27" i="8"/>
  <c r="K27" i="8" s="1"/>
  <c r="M27" i="8" l="1"/>
  <c r="A29" i="8"/>
  <c r="F28" i="8"/>
  <c r="C28" i="8"/>
  <c r="D28" i="8"/>
  <c r="G28" i="8"/>
  <c r="K28" i="8" l="1"/>
  <c r="M28" i="8"/>
  <c r="A30" i="8"/>
  <c r="G29" i="8"/>
  <c r="C29" i="8"/>
  <c r="F29" i="8"/>
  <c r="M29" i="8" s="1"/>
  <c r="D29" i="8"/>
  <c r="E33" i="7"/>
  <c r="E32" i="7"/>
  <c r="E31" i="7"/>
  <c r="E30" i="7"/>
  <c r="E27" i="7"/>
  <c r="E26" i="7"/>
  <c r="E25" i="7"/>
  <c r="E24" i="7"/>
  <c r="E21" i="7"/>
  <c r="E20" i="7"/>
  <c r="E19" i="7"/>
  <c r="E18" i="7"/>
  <c r="E15" i="7"/>
  <c r="E14" i="7"/>
  <c r="E13" i="7"/>
  <c r="E12" i="7"/>
  <c r="E9" i="7"/>
  <c r="E8" i="7"/>
  <c r="K29" i="8" l="1"/>
  <c r="A31" i="8"/>
  <c r="G30" i="8"/>
  <c r="C30" i="8"/>
  <c r="D30" i="8"/>
  <c r="F30" i="8"/>
  <c r="M30" i="8" s="1"/>
  <c r="X15" i="1"/>
  <c r="AG15" i="1"/>
  <c r="K30" i="8" l="1"/>
  <c r="A32" i="8"/>
  <c r="D31" i="8"/>
  <c r="C31" i="8"/>
  <c r="K31" i="8" s="1"/>
  <c r="F31" i="8"/>
  <c r="G31" i="8"/>
  <c r="AJ4" i="5"/>
  <c r="AK4" i="5" s="1"/>
  <c r="AJ5" i="5"/>
  <c r="AK5" i="5" s="1"/>
  <c r="AJ6" i="5"/>
  <c r="AK6" i="5" s="1"/>
  <c r="AJ7" i="5"/>
  <c r="AK7" i="5" s="1"/>
  <c r="AJ8" i="5"/>
  <c r="AK8" i="5" s="1"/>
  <c r="AJ9" i="5"/>
  <c r="AK9" i="5" s="1"/>
  <c r="AJ10" i="5"/>
  <c r="AK10" i="5" s="1"/>
  <c r="AJ11" i="5"/>
  <c r="AK11" i="5" s="1"/>
  <c r="AJ12" i="5"/>
  <c r="AK12" i="5" s="1"/>
  <c r="AJ13" i="5"/>
  <c r="AK13" i="5" s="1"/>
  <c r="AJ14" i="5"/>
  <c r="AK14" i="5" s="1"/>
  <c r="AJ15" i="5"/>
  <c r="AK15" i="5" s="1"/>
  <c r="AJ16" i="5"/>
  <c r="AK16" i="5" s="1"/>
  <c r="AJ17" i="5"/>
  <c r="AK17" i="5" s="1"/>
  <c r="AJ18" i="5"/>
  <c r="AK18" i="5" s="1"/>
  <c r="AJ19" i="5"/>
  <c r="AK19" i="5" s="1"/>
  <c r="AJ20" i="5"/>
  <c r="AK20" i="5" s="1"/>
  <c r="AJ3" i="5"/>
  <c r="AK3" i="5" s="1"/>
  <c r="AG4" i="5"/>
  <c r="AG5" i="5"/>
  <c r="AG6" i="5"/>
  <c r="AG7" i="5"/>
  <c r="AG8" i="5"/>
  <c r="AG9" i="5"/>
  <c r="AG10" i="5"/>
  <c r="AG11" i="5"/>
  <c r="AG12" i="5"/>
  <c r="AG13" i="5"/>
  <c r="AG14" i="5"/>
  <c r="AG15" i="5"/>
  <c r="AG16" i="5"/>
  <c r="AG17" i="5"/>
  <c r="AG18" i="5"/>
  <c r="AG19" i="5"/>
  <c r="AG20" i="5"/>
  <c r="AG3" i="5"/>
  <c r="AA4" i="5"/>
  <c r="AB4" i="5" s="1"/>
  <c r="AA5" i="5"/>
  <c r="AB5" i="5" s="1"/>
  <c r="AA6" i="5"/>
  <c r="AB6" i="5" s="1"/>
  <c r="AA7" i="5"/>
  <c r="AB7" i="5" s="1"/>
  <c r="AA8" i="5"/>
  <c r="AB8" i="5" s="1"/>
  <c r="AA9" i="5"/>
  <c r="AB9" i="5" s="1"/>
  <c r="AA10" i="5"/>
  <c r="AB10" i="5" s="1"/>
  <c r="AA11" i="5"/>
  <c r="AB11" i="5" s="1"/>
  <c r="AA12" i="5"/>
  <c r="AB12" i="5" s="1"/>
  <c r="AA13" i="5"/>
  <c r="AB13" i="5" s="1"/>
  <c r="AA14" i="5"/>
  <c r="AB14" i="5" s="1"/>
  <c r="AA15" i="5"/>
  <c r="AB15" i="5" s="1"/>
  <c r="AA16" i="5"/>
  <c r="AB16" i="5" s="1"/>
  <c r="AA17" i="5"/>
  <c r="AB17" i="5" s="1"/>
  <c r="AA18" i="5"/>
  <c r="AB18" i="5" s="1"/>
  <c r="AA19" i="5"/>
  <c r="AB19" i="5" s="1"/>
  <c r="AA20" i="5"/>
  <c r="AB20" i="5" s="1"/>
  <c r="AA3" i="5"/>
  <c r="AB3" i="5" s="1"/>
  <c r="T4" i="5"/>
  <c r="T5" i="5"/>
  <c r="T6" i="5"/>
  <c r="T7" i="5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3" i="5"/>
  <c r="M31" i="8" l="1"/>
  <c r="A33" i="8"/>
  <c r="C32" i="8"/>
  <c r="D32" i="8"/>
  <c r="F32" i="8"/>
  <c r="G32" i="8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3" i="5"/>
  <c r="P25" i="5"/>
  <c r="P23" i="5"/>
  <c r="P22" i="5"/>
  <c r="P24" i="5"/>
  <c r="X97" i="1"/>
  <c r="AG97" i="1"/>
  <c r="M32" i="8" l="1"/>
  <c r="K32" i="8"/>
  <c r="A34" i="8"/>
  <c r="D33" i="8"/>
  <c r="F33" i="8"/>
  <c r="G33" i="8"/>
  <c r="C33" i="8"/>
  <c r="K33" i="8" s="1"/>
  <c r="AG119" i="1"/>
  <c r="AG118" i="1"/>
  <c r="AG117" i="1"/>
  <c r="AG116" i="1"/>
  <c r="AG115" i="1"/>
  <c r="AG114" i="1"/>
  <c r="AG113" i="1"/>
  <c r="AG112" i="1"/>
  <c r="AG111" i="1"/>
  <c r="AG110" i="1"/>
  <c r="AG108" i="1"/>
  <c r="AG107" i="1"/>
  <c r="AG106" i="1"/>
  <c r="AG105" i="1"/>
  <c r="AG104" i="1"/>
  <c r="AG103" i="1"/>
  <c r="AG102" i="1"/>
  <c r="AG101" i="1"/>
  <c r="AG100" i="1"/>
  <c r="AG99" i="1"/>
  <c r="AG98" i="1"/>
  <c r="AG88" i="1"/>
  <c r="AG87" i="1"/>
  <c r="AG86" i="1"/>
  <c r="AG85" i="1"/>
  <c r="AG84" i="1"/>
  <c r="AG83" i="1"/>
  <c r="AG82" i="1"/>
  <c r="AG81" i="1"/>
  <c r="AG78" i="1"/>
  <c r="AG77" i="1"/>
  <c r="AG75" i="1"/>
  <c r="AG73" i="1"/>
  <c r="AG72" i="1"/>
  <c r="AG71" i="1"/>
  <c r="AG70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3" i="1"/>
  <c r="AG52" i="1"/>
  <c r="AG51" i="1"/>
  <c r="AG50" i="1"/>
  <c r="AG49" i="1"/>
  <c r="AG48" i="1"/>
  <c r="AG47" i="1"/>
  <c r="AG46" i="1"/>
  <c r="AG45" i="1"/>
  <c r="AG44" i="1"/>
  <c r="AG43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4" i="1"/>
  <c r="AG5" i="1"/>
  <c r="AG6" i="1"/>
  <c r="AG7" i="1"/>
  <c r="AG8" i="1"/>
  <c r="AG9" i="1"/>
  <c r="AG10" i="1"/>
  <c r="AG11" i="1"/>
  <c r="AG12" i="1"/>
  <c r="AG13" i="1"/>
  <c r="AG14" i="1"/>
  <c r="AG16" i="1"/>
  <c r="AG17" i="1"/>
  <c r="AG3" i="1"/>
  <c r="X119" i="1"/>
  <c r="X118" i="1"/>
  <c r="X117" i="1"/>
  <c r="X116" i="1"/>
  <c r="X115" i="1"/>
  <c r="X114" i="1"/>
  <c r="X113" i="1"/>
  <c r="X112" i="1"/>
  <c r="X111" i="1"/>
  <c r="X110" i="1"/>
  <c r="X108" i="1"/>
  <c r="X107" i="1"/>
  <c r="X106" i="1"/>
  <c r="X105" i="1"/>
  <c r="X104" i="1"/>
  <c r="X103" i="1"/>
  <c r="X102" i="1"/>
  <c r="X101" i="1"/>
  <c r="X100" i="1"/>
  <c r="X99" i="1"/>
  <c r="X98" i="1"/>
  <c r="X88" i="1"/>
  <c r="X87" i="1"/>
  <c r="X86" i="1"/>
  <c r="X85" i="1"/>
  <c r="X84" i="1"/>
  <c r="X83" i="1"/>
  <c r="X82" i="1"/>
  <c r="X81" i="1"/>
  <c r="X78" i="1"/>
  <c r="X77" i="1"/>
  <c r="X75" i="1"/>
  <c r="X73" i="1"/>
  <c r="X72" i="1"/>
  <c r="X71" i="1"/>
  <c r="X70" i="1"/>
  <c r="X67" i="1"/>
  <c r="X66" i="1"/>
  <c r="X65" i="1"/>
  <c r="X64" i="1"/>
  <c r="X63" i="1"/>
  <c r="X62" i="1"/>
  <c r="X61" i="1"/>
  <c r="X60" i="1"/>
  <c r="X59" i="1"/>
  <c r="X58" i="1"/>
  <c r="X57" i="1"/>
  <c r="X56" i="1"/>
  <c r="X53" i="1"/>
  <c r="X52" i="1"/>
  <c r="X51" i="1"/>
  <c r="X50" i="1"/>
  <c r="X49" i="1"/>
  <c r="X48" i="1"/>
  <c r="X47" i="1"/>
  <c r="X46" i="1"/>
  <c r="X45" i="1"/>
  <c r="X44" i="1"/>
  <c r="X43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17" i="1"/>
  <c r="X16" i="1"/>
  <c r="X14" i="1"/>
  <c r="X13" i="1"/>
  <c r="X12" i="1"/>
  <c r="X11" i="1"/>
  <c r="X10" i="1"/>
  <c r="X9" i="1"/>
  <c r="X8" i="1"/>
  <c r="X7" i="1"/>
  <c r="X6" i="1"/>
  <c r="X5" i="1"/>
  <c r="X4" i="1"/>
  <c r="X3" i="1"/>
  <c r="M33" i="8" l="1"/>
  <c r="A35" i="8"/>
  <c r="D34" i="8"/>
  <c r="F34" i="8"/>
  <c r="G34" i="8"/>
  <c r="C34" i="8"/>
  <c r="K34" i="8" s="1"/>
  <c r="K37" i="2"/>
  <c r="K36" i="2"/>
  <c r="K35" i="2"/>
  <c r="K34" i="2"/>
  <c r="K56" i="2"/>
  <c r="K55" i="2"/>
  <c r="K54" i="2"/>
  <c r="K51" i="2"/>
  <c r="K50" i="2"/>
  <c r="K49" i="2"/>
  <c r="K48" i="2"/>
  <c r="K47" i="2"/>
  <c r="K44" i="2"/>
  <c r="K43" i="2"/>
  <c r="K42" i="2"/>
  <c r="K41" i="2"/>
  <c r="K40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5" i="2"/>
  <c r="K14" i="2"/>
  <c r="K13" i="2"/>
  <c r="K10" i="2"/>
  <c r="K9" i="2"/>
  <c r="K8" i="2"/>
  <c r="M34" i="8" l="1"/>
  <c r="A36" i="8"/>
  <c r="F35" i="8"/>
  <c r="D35" i="8"/>
  <c r="C35" i="8"/>
  <c r="K35" i="8" s="1"/>
  <c r="G35" i="8"/>
  <c r="M35" i="8" l="1"/>
  <c r="C36" i="8"/>
  <c r="D36" i="8"/>
  <c r="F36" i="8"/>
  <c r="G36" i="8"/>
  <c r="M36" i="8" l="1"/>
  <c r="K36" i="8"/>
</calcChain>
</file>

<file path=xl/sharedStrings.xml><?xml version="1.0" encoding="utf-8"?>
<sst xmlns="http://schemas.openxmlformats.org/spreadsheetml/2006/main" count="1190" uniqueCount="239">
  <si>
    <t>* Corresponding author: nicolas.esteves@univ-lorraine.fr</t>
  </si>
  <si>
    <t/>
  </si>
  <si>
    <t>Sample</t>
  </si>
  <si>
    <t>Composition parameters</t>
  </si>
  <si>
    <t>Radiogenic isotope ratios</t>
  </si>
  <si>
    <t>Isotopic ages</t>
  </si>
  <si>
    <t>Th</t>
  </si>
  <si>
    <t>Pb*</t>
  </si>
  <si>
    <t>±2σ</t>
  </si>
  <si>
    <t>Corr.</t>
  </si>
  <si>
    <t>U</t>
  </si>
  <si>
    <t>(pg)</t>
  </si>
  <si>
    <t>% err</t>
  </si>
  <si>
    <t xml:space="preserve">coef. </t>
  </si>
  <si>
    <t>(abs. Ma)</t>
  </si>
  <si>
    <t>% disc</t>
  </si>
  <si>
    <t>a</t>
  </si>
  <si>
    <t>b</t>
  </si>
  <si>
    <t>c</t>
  </si>
  <si>
    <t>d</t>
  </si>
  <si>
    <t>e</t>
  </si>
  <si>
    <t>f</t>
  </si>
  <si>
    <t>i</t>
  </si>
  <si>
    <t xml:space="preserve">GPF-35250_z1 </t>
  </si>
  <si>
    <t xml:space="preserve">GPF-35250_z4 </t>
  </si>
  <si>
    <t xml:space="preserve">GPF-35250_z5 </t>
  </si>
  <si>
    <t>GPF-44760_z13</t>
  </si>
  <si>
    <t>GPF-44760_z35</t>
  </si>
  <si>
    <t>GPF-44760_z39</t>
  </si>
  <si>
    <t xml:space="preserve">GPF-59805_z1 </t>
  </si>
  <si>
    <t xml:space="preserve">GPF-59805_z2 </t>
  </si>
  <si>
    <t xml:space="preserve">GPF-59805_z4 </t>
  </si>
  <si>
    <t xml:space="preserve">GPF-59805_z6 </t>
  </si>
  <si>
    <t xml:space="preserve">GPF-59805_z7 </t>
  </si>
  <si>
    <t>GPF-59805_z12</t>
  </si>
  <si>
    <t>GPF-59805_z13</t>
  </si>
  <si>
    <t>GPF-59805_z14</t>
  </si>
  <si>
    <t>GPF-59805_z18</t>
  </si>
  <si>
    <t>GPF-59805_z20</t>
  </si>
  <si>
    <t>GPF-59805_z22</t>
  </si>
  <si>
    <t>GPF-59805_z24</t>
  </si>
  <si>
    <t>GPF-59805_z26</t>
  </si>
  <si>
    <t>GPF-59805_z30</t>
  </si>
  <si>
    <t xml:space="preserve">GPF-78473_z1 </t>
  </si>
  <si>
    <t xml:space="preserve">GPF-78473_z2 </t>
  </si>
  <si>
    <t xml:space="preserve">GPF-78473_z3 </t>
  </si>
  <si>
    <t xml:space="preserve">GPF-78473_z4 </t>
  </si>
  <si>
    <t xml:space="preserve">GPF-78473_z5 </t>
  </si>
  <si>
    <t xml:space="preserve">GPF-82420_z6 </t>
  </si>
  <si>
    <t xml:space="preserve">GPF-82420_z7 </t>
  </si>
  <si>
    <t>GPF-82420_z10</t>
  </si>
  <si>
    <t>GPF-82420_z13</t>
  </si>
  <si>
    <t>GPF-82420_z18</t>
  </si>
  <si>
    <t>860.25m, Beauvoir µGranite</t>
  </si>
  <si>
    <t xml:space="preserve">GPF-86025_z4 </t>
  </si>
  <si>
    <t>GPF-86025_z20</t>
  </si>
  <si>
    <t>GPF-86025_z24</t>
  </si>
  <si>
    <t xml:space="preserve">GPF-68060_z7 </t>
  </si>
  <si>
    <t>GPF-68060_z12</t>
  </si>
  <si>
    <t>GPF-68060_z30</t>
  </si>
  <si>
    <t>GPF-68060_z31</t>
  </si>
  <si>
    <t xml:space="preserve"> a  Th contents calculated from radiogenic 208Pb and 230Th-corrected 206Pb/238U date of the sample, assuming concordance between U-Pb Th-Pb systems.</t>
  </si>
  <si>
    <t xml:space="preserve"> b  Total mass of radiogenic Pb.</t>
  </si>
  <si>
    <t xml:space="preserve"> c  Total mass of common Pb.</t>
  </si>
  <si>
    <t xml:space="preserve"> d  Measured ratio corrected for fractionation and spike contribution only.</t>
  </si>
  <si>
    <t xml:space="preserve"> e  Ratio of common lead to radiogenic Pb (including 208Pb).</t>
  </si>
  <si>
    <t xml:space="preserve"> f  Measured ratios corrected for fractionation, tracer, blank and, where applicable, initial common Pb.</t>
  </si>
  <si>
    <t xml:space="preserve"> g  Isotopic dates calculated using λ238 = 1.55125E-10 (Jaffey et al. 1971) and λ235 = 9.8485E-10 (Jaffey et al. 1971).</t>
  </si>
  <si>
    <t>g</t>
  </si>
  <si>
    <t>&lt;Th&gt; h</t>
  </si>
  <si>
    <t>h   Corrected for initial Th/U disequilibrium using radiogenic 208Pb and Th/U[magma] = 3.50000.</t>
  </si>
  <si>
    <t xml:space="preserve"> i  % discordance = 100 - (100 * (206Pb/238U date) / (207Pb/206Pb date))</t>
  </si>
  <si>
    <t>860.25m, Beauvoir microgranite (µG)</t>
  </si>
  <si>
    <t>Radiogenic isotopic ratios</t>
  </si>
  <si>
    <t xml:space="preserve">±2σ % </t>
  </si>
  <si>
    <t xml:space="preserve">abs </t>
  </si>
  <si>
    <t>GPF-44760_ap1</t>
  </si>
  <si>
    <t>GPF-44760_ap3</t>
  </si>
  <si>
    <t>GPF-59805_ap1</t>
  </si>
  <si>
    <t>GPF-59805_ap2</t>
  </si>
  <si>
    <t>GPF-59805_ap3</t>
  </si>
  <si>
    <t>GPF-59805_ap4</t>
  </si>
  <si>
    <t>GPF-78473_ap1</t>
  </si>
  <si>
    <t>GPF-78473_ap2</t>
  </si>
  <si>
    <t>GPF-78473_ap3</t>
  </si>
  <si>
    <t>GPF-78473_ap4</t>
  </si>
  <si>
    <t>GPF-82420_ap1</t>
  </si>
  <si>
    <t>GPF-82420_ap2</t>
  </si>
  <si>
    <t>GPF-82420_ap3</t>
  </si>
  <si>
    <t>GPF-82420_ap4</t>
  </si>
  <si>
    <t>GPF-86025_ap1</t>
  </si>
  <si>
    <t>GPF-86025_ap2</t>
  </si>
  <si>
    <t>GPF-86025_ap3</t>
  </si>
  <si>
    <t>GPF-86025_ap4</t>
  </si>
  <si>
    <t xml:space="preserve"> e  Measured ratio corrected for fractionation and spike contribution only.</t>
  </si>
  <si>
    <t xml:space="preserve"> g  Corrected for initial Th/U disequilibrium using radiogenic 208Pb and Th/U[magma] = 3.50000.</t>
  </si>
  <si>
    <t xml:space="preserve"> f   Measured ratios corrected for fractionation, tracer, blank and, where applicable, initial common Pb.</t>
  </si>
  <si>
    <t>&lt;Th&gt; g</t>
  </si>
  <si>
    <t xml:space="preserve"> h  Isotopic dates calculated using λ238 = 1.55125E-10 (Jaffey et al. 1971) and λ235 = 9.8485E-10 (Jaffey et al. 1971).</t>
  </si>
  <si>
    <t>Sub-unit</t>
  </si>
  <si>
    <t>Zr name</t>
  </si>
  <si>
    <t>Analyse N°</t>
  </si>
  <si>
    <t>BSE signal</t>
  </si>
  <si>
    <t>Total</t>
  </si>
  <si>
    <t>Si</t>
  </si>
  <si>
    <t>Al</t>
  </si>
  <si>
    <t>Fe</t>
  </si>
  <si>
    <t>Mn</t>
  </si>
  <si>
    <t>Ca</t>
  </si>
  <si>
    <t>P</t>
  </si>
  <si>
    <t>Zr</t>
  </si>
  <si>
    <t>Hf</t>
  </si>
  <si>
    <t>F</t>
  </si>
  <si>
    <t>T-site</t>
  </si>
  <si>
    <t>A-site</t>
  </si>
  <si>
    <t>Zone 1</t>
  </si>
  <si>
    <t>Zone 2</t>
  </si>
  <si>
    <t>Zr-1</t>
  </si>
  <si>
    <t>GPF-680.60</t>
  </si>
  <si>
    <t>Zr-2</t>
  </si>
  <si>
    <t>GPF-598.05</t>
  </si>
  <si>
    <t>Zr-3</t>
  </si>
  <si>
    <t>Zr-4</t>
  </si>
  <si>
    <t>Zr-5</t>
  </si>
  <si>
    <t>Zr-6</t>
  </si>
  <si>
    <t>Zr-7</t>
  </si>
  <si>
    <t>3: U-Pb istopic results and ages of Beauvoir zircons (ID-TIMS)</t>
  </si>
  <si>
    <t>4: U-Pb isotopic results and ages of Beauvoir apatites (ID-TIMS)</t>
  </si>
  <si>
    <t>FeO</t>
  </si>
  <si>
    <t>MnO</t>
  </si>
  <si>
    <t>CaO</t>
  </si>
  <si>
    <t>Zr-8</t>
  </si>
  <si>
    <t>Mineral</t>
  </si>
  <si>
    <t>MgO</t>
  </si>
  <si>
    <t>Li*</t>
  </si>
  <si>
    <t>SOMME</t>
  </si>
  <si>
    <t>Mg</t>
  </si>
  <si>
    <t>Na</t>
  </si>
  <si>
    <t>K</t>
  </si>
  <si>
    <t>Quartz</t>
  </si>
  <si>
    <t>Tet. Sum</t>
  </si>
  <si>
    <t>Oct. Sum</t>
  </si>
  <si>
    <t>Int. Sum</t>
  </si>
  <si>
    <t>OH**</t>
  </si>
  <si>
    <t>F/(F+OH)</t>
  </si>
  <si>
    <t>** OH calculated by stoichiometry</t>
  </si>
  <si>
    <t>Muscovite</t>
  </si>
  <si>
    <t>FeO*</t>
  </si>
  <si>
    <t>MnO*</t>
  </si>
  <si>
    <t>CaO*</t>
  </si>
  <si>
    <t>F *</t>
  </si>
  <si>
    <t xml:space="preserve">Co-authors (alphabetic number): </t>
  </si>
  <si>
    <t>-</t>
  </si>
  <si>
    <t xml:space="preserve"> c  Total mass of Pb*</t>
  </si>
  <si>
    <t>Radiogenic + initial Pb isotopic ratios</t>
  </si>
  <si>
    <t>Corr. Coef.</t>
  </si>
  <si>
    <t>8/6 - 7/6</t>
  </si>
  <si>
    <t>8/6 - 4/6</t>
  </si>
  <si>
    <t>7/6 - 4/6</t>
  </si>
  <si>
    <t>8/4 - 6/4</t>
  </si>
  <si>
    <t>5/4 - 7/4</t>
  </si>
  <si>
    <t>6/4 - 7/4</t>
  </si>
  <si>
    <t>Supplement Table S1</t>
  </si>
  <si>
    <r>
      <t xml:space="preserve">Title: </t>
    </r>
    <r>
      <rPr>
        <sz val="12"/>
        <color theme="1"/>
        <rFont val="Times New Roman"/>
        <family val="1"/>
      </rPr>
      <t>The magmatic-hydrothermal transition record in zircon: Implications for zircon texture, composition and rare-metal granite (Beauvoir granite, French Massif central)</t>
    </r>
  </si>
  <si>
    <r>
      <t xml:space="preserve">Journal: </t>
    </r>
    <r>
      <rPr>
        <sz val="12"/>
        <color theme="1"/>
        <rFont val="Times New Roman"/>
        <family val="1"/>
      </rPr>
      <t>European Journal of Mineralogy</t>
    </r>
  </si>
  <si>
    <r>
      <t xml:space="preserve">Authors: </t>
    </r>
    <r>
      <rPr>
        <sz val="12"/>
        <color theme="1"/>
        <rFont val="Times New Roman"/>
        <family val="1"/>
      </rPr>
      <t>Nicolas Esteves</t>
    </r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*, Pierre Bouilhol</t>
    </r>
    <r>
      <rPr>
        <vertAlign val="super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, Urs Schaltegger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, Maria Ovtcharova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, André Navin Paul</t>
    </r>
    <r>
      <rPr>
        <vertAlign val="superscript"/>
        <sz val="12"/>
        <color theme="1"/>
        <rFont val="Times New Roman"/>
        <family val="1"/>
      </rPr>
      <t>2,3</t>
    </r>
    <r>
      <rPr>
        <sz val="12"/>
        <color theme="1"/>
        <rFont val="Times New Roman"/>
        <family val="1"/>
      </rPr>
      <t>, Lydéric France</t>
    </r>
    <r>
      <rPr>
        <vertAlign val="superscript"/>
        <sz val="12"/>
        <color theme="1"/>
        <rFont val="Times New Roman"/>
        <family val="1"/>
      </rPr>
      <t>1,4</t>
    </r>
  </si>
  <si>
    <r>
      <rPr>
        <vertAlign val="superscript"/>
        <sz val="11"/>
        <color theme="1"/>
        <rFont val="Times New Roman"/>
        <family val="1"/>
      </rPr>
      <t>1</t>
    </r>
    <r>
      <rPr>
        <sz val="11"/>
        <color theme="1"/>
        <rFont val="Times New Roman"/>
        <family val="1"/>
      </rPr>
      <t xml:space="preserve"> Université de Lorraine, CNRS, CRPG, 54000 Nancy, France</t>
    </r>
  </si>
  <si>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 xml:space="preserve"> Department of Earth Sciences, Université de Genève, 1200, Switzerland</t>
    </r>
  </si>
  <si>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 xml:space="preserve"> Institute of Geosciences, Goethe University, Frankfurt am Main, Germany</t>
    </r>
  </si>
  <si>
    <r>
      <rPr>
        <vertAlign val="superscript"/>
        <sz val="11"/>
        <color theme="1"/>
        <rFont val="Times New Roman"/>
        <family val="1"/>
      </rPr>
      <t>4</t>
    </r>
    <r>
      <rPr>
        <sz val="11"/>
        <color theme="1"/>
        <rFont val="Times New Roman"/>
        <family val="1"/>
      </rPr>
      <t xml:space="preserve"> Institut Universitaire de France (IUF), France</t>
    </r>
  </si>
  <si>
    <r>
      <t>1. Zircon in-situ analyses (electron probe micro-analyses and µ-Raman)</t>
    </r>
    <r>
      <rPr>
        <sz val="11"/>
        <color theme="1"/>
        <rFont val="Times New Roman"/>
        <family val="1"/>
      </rPr>
      <t xml:space="preserve"> - Structural formulas based on 4 oxygens</t>
    </r>
  </si>
  <si>
    <r>
      <t xml:space="preserve">2: Micas and quartz inclusions in zircon (SEM analyses) </t>
    </r>
    <r>
      <rPr>
        <sz val="11"/>
        <color theme="1"/>
        <rFont val="Times New Roman"/>
        <family val="1"/>
      </rPr>
      <t>- Structural formulas based on 22 oxygens for micas</t>
    </r>
  </si>
  <si>
    <r>
      <t>SiO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*</t>
    </r>
  </si>
  <si>
    <r>
      <t>Al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>*</t>
    </r>
  </si>
  <si>
    <r>
      <t>P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5</t>
    </r>
    <r>
      <rPr>
        <b/>
        <sz val="12"/>
        <rFont val="Times New Roman"/>
        <family val="1"/>
      </rPr>
      <t>*</t>
    </r>
  </si>
  <si>
    <r>
      <t>ZrO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*</t>
    </r>
  </si>
  <si>
    <r>
      <t>HfO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*</t>
    </r>
  </si>
  <si>
    <r>
      <t>ThO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*</t>
    </r>
  </si>
  <si>
    <r>
      <t>UO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*</t>
    </r>
  </si>
  <si>
    <r>
      <t>α-dose (10</t>
    </r>
    <r>
      <rPr>
        <b/>
        <vertAlign val="superscript"/>
        <sz val="12"/>
        <rFont val="Times New Roman"/>
        <family val="1"/>
      </rPr>
      <t>16</t>
    </r>
    <r>
      <rPr>
        <b/>
        <sz val="12"/>
        <rFont val="Times New Roman"/>
        <family val="1"/>
      </rPr>
      <t>/mg)</t>
    </r>
  </si>
  <si>
    <r>
      <t>ν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 xml:space="preserve"> (SiO</t>
    </r>
    <r>
      <rPr>
        <b/>
        <vertAlign val="subscript"/>
        <sz val="12"/>
        <rFont val="Times New Roman"/>
        <family val="1"/>
      </rPr>
      <t>4</t>
    </r>
    <r>
      <rPr>
        <b/>
        <sz val="12"/>
        <rFont val="Times New Roman"/>
        <family val="1"/>
      </rPr>
      <t>) peak position (cm</t>
    </r>
    <r>
      <rPr>
        <b/>
        <vertAlign val="superscript"/>
        <sz val="12"/>
        <rFont val="Times New Roman"/>
        <family val="1"/>
      </rPr>
      <t>-1</t>
    </r>
    <r>
      <rPr>
        <b/>
        <sz val="12"/>
        <rFont val="Times New Roman"/>
        <family val="1"/>
      </rPr>
      <t>)</t>
    </r>
  </si>
  <si>
    <r>
      <t>ν</t>
    </r>
    <r>
      <rPr>
        <b/>
        <vertAlign val="subscript"/>
        <sz val="12"/>
        <rFont val="Times New Roman"/>
        <family val="1"/>
      </rPr>
      <t>3</t>
    </r>
    <r>
      <rPr>
        <b/>
        <sz val="12"/>
        <rFont val="Times New Roman"/>
        <family val="1"/>
      </rPr>
      <t xml:space="preserve"> (SiO</t>
    </r>
    <r>
      <rPr>
        <b/>
        <vertAlign val="subscript"/>
        <sz val="12"/>
        <rFont val="Times New Roman"/>
        <family val="1"/>
      </rPr>
      <t>4</t>
    </r>
    <r>
      <rPr>
        <b/>
        <sz val="12"/>
        <rFont val="Times New Roman"/>
        <family val="1"/>
      </rPr>
      <t>) linewidth (cm</t>
    </r>
    <r>
      <rPr>
        <b/>
        <vertAlign val="superscript"/>
        <sz val="12"/>
        <rFont val="Times New Roman"/>
        <family val="1"/>
      </rPr>
      <t>-1</t>
    </r>
    <r>
      <rPr>
        <b/>
        <sz val="12"/>
        <rFont val="Times New Roman"/>
        <family val="1"/>
      </rPr>
      <t>)</t>
    </r>
  </si>
  <si>
    <r>
      <t>U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c</t>
    </r>
  </si>
  <si>
    <r>
      <t>U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e</t>
    </r>
  </si>
  <si>
    <r>
      <t>UO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exsholution</t>
    </r>
  </si>
  <si>
    <r>
      <t xml:space="preserve">* Analyses in </t>
    </r>
    <r>
      <rPr>
        <b/>
        <i/>
        <sz val="14"/>
        <color theme="1"/>
        <rFont val="Times New Roman"/>
        <family val="1"/>
      </rPr>
      <t>italic bold</t>
    </r>
    <r>
      <rPr>
        <sz val="14"/>
        <color theme="1"/>
        <rFont val="Times New Roman"/>
        <family val="1"/>
      </rPr>
      <t xml:space="preserve"> are below the detection limit</t>
    </r>
  </si>
  <si>
    <r>
      <t>SiO</t>
    </r>
    <r>
      <rPr>
        <b/>
        <vertAlign val="subscript"/>
        <sz val="12"/>
        <rFont val="Times New Roman"/>
        <family val="1"/>
      </rPr>
      <t>2</t>
    </r>
  </si>
  <si>
    <r>
      <t>Al</t>
    </r>
    <r>
      <rPr>
        <b/>
        <vertAlign val="subscript"/>
        <sz val="12"/>
        <rFont val="Times New Roman"/>
        <family val="1"/>
      </rPr>
      <t>2</t>
    </r>
    <r>
      <rPr>
        <b/>
        <sz val="12"/>
        <rFont val="Times New Roman"/>
        <family val="1"/>
      </rPr>
      <t>O</t>
    </r>
    <r>
      <rPr>
        <b/>
        <vertAlign val="subscript"/>
        <sz val="12"/>
        <rFont val="Times New Roman"/>
        <family val="1"/>
      </rPr>
      <t>3</t>
    </r>
  </si>
  <si>
    <r>
      <t>Na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</si>
  <si>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</si>
  <si>
    <r>
      <t>Li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O*</t>
    </r>
  </si>
  <si>
    <r>
      <t>Al</t>
    </r>
    <r>
      <rPr>
        <b/>
        <vertAlign val="superscript"/>
        <sz val="12"/>
        <rFont val="Times New Roman"/>
        <family val="1"/>
      </rPr>
      <t>IV</t>
    </r>
  </si>
  <si>
    <r>
      <t>Al</t>
    </r>
    <r>
      <rPr>
        <b/>
        <vertAlign val="superscript"/>
        <sz val="12"/>
        <rFont val="Times New Roman"/>
        <family val="1"/>
      </rPr>
      <t>VI</t>
    </r>
  </si>
  <si>
    <r>
      <t>□</t>
    </r>
    <r>
      <rPr>
        <b/>
        <vertAlign val="superscript"/>
        <sz val="12"/>
        <color rgb="FF000000"/>
        <rFont val="Times New Roman"/>
        <family val="1"/>
      </rPr>
      <t>VI</t>
    </r>
  </si>
  <si>
    <r>
      <t>* Li</t>
    </r>
    <r>
      <rPr>
        <b/>
        <i/>
        <vertAlign val="subscript"/>
        <sz val="12"/>
        <color theme="1"/>
        <rFont val="Times New Roman"/>
        <family val="1"/>
      </rPr>
      <t>2</t>
    </r>
    <r>
      <rPr>
        <b/>
        <i/>
        <sz val="12"/>
        <color theme="1"/>
        <rFont val="Times New Roman"/>
        <family val="1"/>
      </rPr>
      <t>O in dioctahedral micas (e.g., muscovite) calculated from the equation of Tischendorf et al. 1997: Li</t>
    </r>
    <r>
      <rPr>
        <b/>
        <i/>
        <vertAlign val="subscript"/>
        <sz val="12"/>
        <color theme="1"/>
        <rFont val="Times New Roman"/>
        <family val="1"/>
      </rPr>
      <t>2</t>
    </r>
    <r>
      <rPr>
        <b/>
        <i/>
        <sz val="12"/>
        <color theme="1"/>
        <rFont val="Times New Roman"/>
        <family val="1"/>
      </rPr>
      <t>O (wt%) = 0.3935*F</t>
    </r>
    <r>
      <rPr>
        <b/>
        <i/>
        <vertAlign val="superscript"/>
        <sz val="12"/>
        <color theme="1"/>
        <rFont val="Times New Roman"/>
        <family val="1"/>
      </rPr>
      <t>1.326</t>
    </r>
  </si>
  <si>
    <r>
      <rPr>
        <b/>
        <sz val="12"/>
        <color theme="1"/>
        <rFont val="Times New Roman"/>
        <family val="1"/>
      </rPr>
      <t>Table 1:</t>
    </r>
    <r>
      <rPr>
        <sz val="12"/>
        <color theme="1"/>
        <rFont val="Times New Roman"/>
        <family val="1"/>
      </rPr>
      <t xml:space="preserve"> U-Pb isotpic results and ages for zircons from Beauvoir granite. </t>
    </r>
  </si>
  <si>
    <r>
      <t>Pb</t>
    </r>
    <r>
      <rPr>
        <vertAlign val="subscript"/>
        <sz val="12"/>
        <color theme="1"/>
        <rFont val="Times New Roman"/>
        <family val="1"/>
      </rPr>
      <t>c</t>
    </r>
  </si>
  <si>
    <r>
      <rPr>
        <vertAlign val="superscript"/>
        <sz val="12"/>
        <color theme="1"/>
        <rFont val="Times New Roman"/>
        <family val="1"/>
      </rPr>
      <t>206</t>
    </r>
    <r>
      <rPr>
        <sz val="12"/>
        <color theme="1"/>
        <rFont val="Times New Roman"/>
        <family val="1"/>
      </rPr>
      <t>Pb</t>
    </r>
  </si>
  <si>
    <r>
      <rPr>
        <vertAlign val="superscript"/>
        <sz val="12"/>
        <color theme="1"/>
        <rFont val="Times New Roman"/>
        <family val="1"/>
      </rPr>
      <t>208</t>
    </r>
    <r>
      <rPr>
        <sz val="12"/>
        <color theme="1"/>
        <rFont val="Times New Roman"/>
        <family val="1"/>
      </rPr>
      <t>Pb</t>
    </r>
  </si>
  <si>
    <r>
      <rPr>
        <vertAlign val="superscript"/>
        <sz val="12"/>
        <color theme="1"/>
        <rFont val="Times New Roman"/>
        <family val="1"/>
      </rPr>
      <t>207</t>
    </r>
    <r>
      <rPr>
        <sz val="12"/>
        <color theme="1"/>
        <rFont val="Times New Roman"/>
        <family val="1"/>
      </rPr>
      <t>Pb</t>
    </r>
  </si>
  <si>
    <r>
      <rPr>
        <vertAlign val="superscript"/>
        <sz val="12"/>
        <color theme="1"/>
        <rFont val="Times New Roman"/>
        <family val="1"/>
      </rPr>
      <t>204</t>
    </r>
    <r>
      <rPr>
        <sz val="12"/>
        <color theme="1"/>
        <rFont val="Times New Roman"/>
        <family val="1"/>
      </rPr>
      <t>Pb</t>
    </r>
  </si>
  <si>
    <r>
      <rPr>
        <vertAlign val="superscript"/>
        <sz val="12"/>
        <color theme="1"/>
        <rFont val="Times New Roman"/>
        <family val="1"/>
      </rPr>
      <t>235</t>
    </r>
    <r>
      <rPr>
        <sz val="12"/>
        <color theme="1"/>
        <rFont val="Times New Roman"/>
        <family val="1"/>
      </rPr>
      <t xml:space="preserve">U </t>
    </r>
  </si>
  <si>
    <r>
      <rPr>
        <vertAlign val="superscript"/>
        <sz val="12"/>
        <color theme="1"/>
        <rFont val="Times New Roman"/>
        <family val="1"/>
      </rPr>
      <t>238</t>
    </r>
    <r>
      <rPr>
        <sz val="12"/>
        <color theme="1"/>
        <rFont val="Times New Roman"/>
        <family val="1"/>
      </rPr>
      <t>U</t>
    </r>
  </si>
  <si>
    <r>
      <rPr>
        <vertAlign val="superscript"/>
        <sz val="12"/>
        <color theme="1"/>
        <rFont val="Times New Roman"/>
        <family val="1"/>
      </rPr>
      <t>235</t>
    </r>
    <r>
      <rPr>
        <sz val="12"/>
        <color theme="1"/>
        <rFont val="Times New Roman"/>
        <family val="1"/>
      </rPr>
      <t>U</t>
    </r>
  </si>
  <si>
    <r>
      <t>352.30m, Beauvoir sub-unit U</t>
    </r>
    <r>
      <rPr>
        <i/>
        <vertAlign val="subscript"/>
        <sz val="12"/>
        <color theme="1"/>
        <rFont val="Times New Roman"/>
        <family val="1"/>
      </rPr>
      <t>4</t>
    </r>
    <r>
      <rPr>
        <i/>
        <sz val="12"/>
        <color theme="1"/>
        <rFont val="Times New Roman"/>
        <family val="1"/>
      </rPr>
      <t>b</t>
    </r>
  </si>
  <si>
    <r>
      <t>447.60m, Beauvoir sub-unit U</t>
    </r>
    <r>
      <rPr>
        <i/>
        <vertAlign val="subscript"/>
        <sz val="12"/>
        <color theme="1"/>
        <rFont val="Times New Roman"/>
        <family val="1"/>
      </rPr>
      <t>3</t>
    </r>
    <r>
      <rPr>
        <i/>
        <sz val="12"/>
        <color theme="1"/>
        <rFont val="Times New Roman"/>
        <family val="1"/>
      </rPr>
      <t>b</t>
    </r>
  </si>
  <si>
    <r>
      <t>598.05m, Beauvoir sub-unit U</t>
    </r>
    <r>
      <rPr>
        <i/>
        <vertAlign val="subscript"/>
        <sz val="12"/>
        <color theme="1"/>
        <rFont val="Times New Roman"/>
        <family val="1"/>
      </rPr>
      <t>2</t>
    </r>
    <r>
      <rPr>
        <i/>
        <sz val="12"/>
        <color theme="1"/>
        <rFont val="Times New Roman"/>
        <family val="1"/>
      </rPr>
      <t>e</t>
    </r>
  </si>
  <si>
    <r>
      <t>680.60m, Beauvoir sub-unit U</t>
    </r>
    <r>
      <rPr>
        <i/>
        <vertAlign val="subscript"/>
        <sz val="12"/>
        <color theme="1"/>
        <rFont val="Times New Roman"/>
        <family val="1"/>
      </rPr>
      <t>2</t>
    </r>
    <r>
      <rPr>
        <i/>
        <sz val="12"/>
        <color theme="1"/>
        <rFont val="Times New Roman"/>
        <family val="1"/>
      </rPr>
      <t>c</t>
    </r>
  </si>
  <si>
    <r>
      <t>784.73m, Beauvoir sub-unit U</t>
    </r>
    <r>
      <rPr>
        <i/>
        <vertAlign val="subscript"/>
        <sz val="12"/>
        <color theme="1"/>
        <rFont val="Times New Roman"/>
        <family val="1"/>
      </rPr>
      <t>1</t>
    </r>
    <r>
      <rPr>
        <i/>
        <sz val="12"/>
        <color theme="1"/>
        <rFont val="Times New Roman"/>
        <family val="1"/>
      </rPr>
      <t>b</t>
    </r>
  </si>
  <si>
    <r>
      <t>824.20m, Beauvoir sub-unit U</t>
    </r>
    <r>
      <rPr>
        <i/>
        <vertAlign val="subscript"/>
        <sz val="12"/>
        <color theme="1"/>
        <rFont val="Times New Roman"/>
        <family val="1"/>
      </rPr>
      <t>1</t>
    </r>
    <r>
      <rPr>
        <i/>
        <sz val="12"/>
        <color theme="1"/>
        <rFont val="Times New Roman"/>
        <family val="1"/>
      </rPr>
      <t>a</t>
    </r>
  </si>
  <si>
    <r>
      <t>Pb</t>
    </r>
    <r>
      <rPr>
        <vertAlign val="subscript"/>
        <sz val="11"/>
        <color theme="1"/>
        <rFont val="Times New Roman"/>
        <family val="1"/>
      </rPr>
      <t>c</t>
    </r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</si>
  <si>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</t>
    </r>
  </si>
  <si>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>Pb</t>
    </r>
  </si>
  <si>
    <r>
      <t>206</t>
    </r>
    <r>
      <rPr>
        <sz val="11"/>
        <color theme="1"/>
        <rFont val="Times New Roman"/>
        <family val="1"/>
      </rPr>
      <t>Pb</t>
    </r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</si>
  <si>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</t>
    </r>
  </si>
  <si>
    <r>
      <rPr>
        <vertAlign val="superscript"/>
        <sz val="11"/>
        <color theme="1"/>
        <rFont val="Times New Roman"/>
        <family val="1"/>
      </rPr>
      <t>204</t>
    </r>
    <r>
      <rPr>
        <sz val="11"/>
        <color theme="1"/>
        <rFont val="Times New Roman"/>
        <family val="1"/>
      </rPr>
      <t>Pb</t>
    </r>
  </si>
  <si>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</t>
    </r>
  </si>
  <si>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U</t>
    </r>
  </si>
  <si>
    <r>
      <rPr>
        <b/>
        <sz val="12"/>
        <color theme="1"/>
        <rFont val="Times New Roman"/>
        <family val="1"/>
      </rPr>
      <t>Table 2:</t>
    </r>
    <r>
      <rPr>
        <sz val="12"/>
        <color theme="1"/>
        <rFont val="Times New Roman"/>
        <family val="1"/>
      </rPr>
      <t xml:space="preserve"> U-Pb isotopic results and ages for apatites from Beauvoir granite. </t>
    </r>
  </si>
  <si>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Pb</t>
    </r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</si>
  <si>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U</t>
    </r>
  </si>
  <si>
    <r>
      <rPr>
        <vertAlign val="superscript"/>
        <sz val="11"/>
        <color theme="1"/>
        <rFont val="Times New Roman"/>
        <family val="1"/>
      </rPr>
      <t>204</t>
    </r>
    <r>
      <rPr>
        <sz val="11"/>
        <color theme="1"/>
        <rFont val="Times New Roman"/>
        <family val="1"/>
      </rPr>
      <t>U</t>
    </r>
  </si>
  <si>
    <r>
      <t xml:space="preserve"> b  Ratio of common lead (Pb</t>
    </r>
    <r>
      <rPr>
        <vertAlign val="subscript"/>
        <sz val="11"/>
        <color theme="1"/>
        <rFont val="Times New Roman"/>
        <family val="1"/>
      </rPr>
      <t>c</t>
    </r>
    <r>
      <rPr>
        <sz val="11"/>
        <color theme="1"/>
        <rFont val="Times New Roman"/>
        <family val="1"/>
      </rPr>
      <t>) to radiogenic lead (Pb*).</t>
    </r>
  </si>
  <si>
    <r>
      <t xml:space="preserve"> d  Total mass of Pb</t>
    </r>
    <r>
      <rPr>
        <vertAlign val="subscript"/>
        <sz val="11"/>
        <color theme="1"/>
        <rFont val="Times New Roman"/>
        <family val="1"/>
      </rPr>
      <t>c</t>
    </r>
    <r>
      <rPr>
        <sz val="11"/>
        <color theme="1"/>
        <rFont val="Times New Roman"/>
        <family val="1"/>
      </rPr>
      <t>.</t>
    </r>
  </si>
  <si>
    <t>Zone 1 Zircon</t>
  </si>
  <si>
    <t>Zone 2 Zircon</t>
  </si>
  <si>
    <t>Avogadro Number</t>
  </si>
  <si>
    <t>Time before present (year)</t>
  </si>
  <si>
    <t>Time since zircon crystallisation (year)</t>
  </si>
  <si>
    <r>
      <t>U (µg.g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</si>
  <si>
    <r>
      <t>Th (µg.g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</si>
  <si>
    <r>
      <t xml:space="preserve">Mass </t>
    </r>
    <r>
      <rPr>
        <b/>
        <vertAlign val="superscript"/>
        <sz val="11"/>
        <color theme="1"/>
        <rFont val="Times New Roman"/>
        <family val="1"/>
      </rPr>
      <t>238</t>
    </r>
    <r>
      <rPr>
        <b/>
        <sz val="11"/>
        <color theme="1"/>
        <rFont val="Times New Roman"/>
        <family val="1"/>
      </rPr>
      <t>U</t>
    </r>
  </si>
  <si>
    <r>
      <t xml:space="preserve">Mass </t>
    </r>
    <r>
      <rPr>
        <b/>
        <vertAlign val="superscript"/>
        <sz val="11"/>
        <color theme="1"/>
        <rFont val="Times New Roman"/>
        <family val="1"/>
      </rPr>
      <t>235</t>
    </r>
    <r>
      <rPr>
        <b/>
        <sz val="11"/>
        <color theme="1"/>
        <rFont val="Times New Roman"/>
        <family val="1"/>
      </rPr>
      <t>U</t>
    </r>
  </si>
  <si>
    <r>
      <t xml:space="preserve">Mass </t>
    </r>
    <r>
      <rPr>
        <b/>
        <vertAlign val="superscript"/>
        <sz val="11"/>
        <color theme="1"/>
        <rFont val="Times New Roman"/>
        <family val="1"/>
      </rPr>
      <t>232</t>
    </r>
    <r>
      <rPr>
        <b/>
        <sz val="11"/>
        <color theme="1"/>
        <rFont val="Times New Roman"/>
        <family val="1"/>
      </rPr>
      <t>Th</t>
    </r>
  </si>
  <si>
    <r>
      <rPr>
        <b/>
        <sz val="11"/>
        <color theme="1"/>
        <rFont val="Calibri"/>
        <family val="2"/>
      </rPr>
      <t>α</t>
    </r>
    <r>
      <rPr>
        <b/>
        <sz val="9.5500000000000007"/>
        <color theme="1"/>
        <rFont val="Times New Roman"/>
        <family val="1"/>
      </rPr>
      <t>-decays.mg</t>
    </r>
    <r>
      <rPr>
        <b/>
        <vertAlign val="superscript"/>
        <sz val="9.5500000000000007"/>
        <color theme="1"/>
        <rFont val="Times New Roman"/>
        <family val="1"/>
      </rPr>
      <t>-1</t>
    </r>
  </si>
  <si>
    <r>
      <t>λ</t>
    </r>
    <r>
      <rPr>
        <b/>
        <vertAlign val="superscript"/>
        <sz val="11"/>
        <color theme="1"/>
        <rFont val="Times New Roman"/>
        <family val="1"/>
      </rPr>
      <t>238</t>
    </r>
    <r>
      <rPr>
        <b/>
        <sz val="11"/>
        <color theme="1"/>
        <rFont val="Times New Roman"/>
        <family val="1"/>
      </rPr>
      <t xml:space="preserve">U    </t>
    </r>
    <r>
      <rPr>
        <i/>
        <sz val="11"/>
        <color theme="1"/>
        <rFont val="Times New Roman"/>
        <family val="1"/>
      </rPr>
      <t>(Jaffey et al., 1971)</t>
    </r>
  </si>
  <si>
    <r>
      <t>λ</t>
    </r>
    <r>
      <rPr>
        <b/>
        <vertAlign val="superscript"/>
        <sz val="11"/>
        <color theme="1"/>
        <rFont val="Times New Roman"/>
        <family val="1"/>
      </rPr>
      <t>235</t>
    </r>
    <r>
      <rPr>
        <b/>
        <sz val="11"/>
        <color theme="1"/>
        <rFont val="Times New Roman"/>
        <family val="1"/>
      </rPr>
      <t xml:space="preserve">U    </t>
    </r>
    <r>
      <rPr>
        <i/>
        <sz val="11"/>
        <color theme="1"/>
        <rFont val="Times New Roman"/>
        <family val="1"/>
      </rPr>
      <t>(Jaffey et al., 1971)</t>
    </r>
  </si>
  <si>
    <r>
      <t>λ</t>
    </r>
    <r>
      <rPr>
        <b/>
        <vertAlign val="superscript"/>
        <sz val="11"/>
        <color theme="1"/>
        <rFont val="Times New Roman"/>
        <family val="1"/>
      </rPr>
      <t>232</t>
    </r>
    <r>
      <rPr>
        <b/>
        <sz val="11"/>
        <color theme="1"/>
        <rFont val="Times New Roman"/>
        <family val="1"/>
      </rPr>
      <t xml:space="preserve">Th    </t>
    </r>
    <r>
      <rPr>
        <i/>
        <sz val="11"/>
        <color theme="1"/>
        <rFont val="Times New Roman"/>
        <family val="1"/>
      </rPr>
      <t>(Le Roux &amp; Glendenin, 1963)</t>
    </r>
  </si>
  <si>
    <t xml:space="preserve">5: Zircon α-decay damage models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</si>
</sst>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0.0000"/>
    <numFmt numFmtId="165" formatCode="0.000"/>
    <numFmt numFmtId="166" formatCode="0.0"/>
    <numFmt numFmtId="167" formatCode="0.00000"/>
    <numFmt numFmtId="168" formatCode="0.00000000"/>
  </numFmts>
  <fonts count="3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vertAlign val="subscript"/>
      <sz val="12"/>
      <name val="Times New Roman"/>
      <family val="1"/>
    </font>
    <font>
      <b/>
      <vertAlign val="superscript"/>
      <sz val="12"/>
      <name val="Times New Roman"/>
      <family val="1"/>
    </font>
    <font>
      <vertAlign val="subscript"/>
      <sz val="11"/>
      <color theme="1"/>
      <name val="Times New Roman"/>
      <family val="1"/>
    </font>
    <font>
      <sz val="10"/>
      <name val="Times New Roman"/>
      <family val="1"/>
    </font>
    <font>
      <b/>
      <i/>
      <sz val="11"/>
      <color theme="1"/>
      <name val="Times New Roman"/>
      <family val="1"/>
    </font>
    <font>
      <sz val="11"/>
      <name val="Times New Roman"/>
      <family val="1"/>
    </font>
    <font>
      <vertAlign val="subscript"/>
      <sz val="10"/>
      <name val="Times New Roman"/>
      <family val="1"/>
    </font>
    <font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vertAlign val="superscript"/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b/>
      <i/>
      <vertAlign val="subscript"/>
      <sz val="12"/>
      <color theme="1"/>
      <name val="Times New Roman"/>
      <family val="1"/>
    </font>
    <font>
      <b/>
      <i/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perscript"/>
      <sz val="11"/>
      <color theme="1"/>
      <name val="Times New Roman"/>
      <family val="1"/>
    </font>
    <font>
      <b/>
      <sz val="11"/>
      <color theme="1"/>
      <name val="Times New Roman"/>
      <family val="2"/>
    </font>
    <font>
      <b/>
      <sz val="9.5500000000000007"/>
      <color theme="1"/>
      <name val="Times New Roman"/>
      <family val="1"/>
    </font>
    <font>
      <b/>
      <vertAlign val="superscript"/>
      <sz val="9.5500000000000007"/>
      <color theme="1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8" fillId="0" borderId="0" applyFont="0" applyFill="0" applyBorder="0" applyAlignment="0" applyProtection="0"/>
    <xf numFmtId="0" fontId="28" fillId="0" borderId="0"/>
  </cellStyleXfs>
  <cellXfs count="92">
    <xf numFmtId="0" fontId="0" fillId="0" borderId="0" xfId="0"/>
    <xf numFmtId="0" fontId="2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2" fontId="4" fillId="0" borderId="0" xfId="0" applyNumberFormat="1" applyFont="1"/>
    <xf numFmtId="0" fontId="15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2" fillId="0" borderId="0" xfId="0" applyFo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26" fillId="0" borderId="0" xfId="0" applyFont="1" applyAlignment="1">
      <alignment horizontal="left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28" fillId="0" borderId="0" xfId="2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2" fontId="4" fillId="0" borderId="0" xfId="1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11" fontId="4" fillId="0" borderId="0" xfId="2" applyNumberFormat="1" applyFont="1" applyFill="1" applyAlignment="1">
      <alignment horizontal="center"/>
    </xf>
    <xf numFmtId="11" fontId="4" fillId="0" borderId="0" xfId="1" applyNumberFormat="1" applyFont="1" applyAlignment="1">
      <alignment horizontal="center" vertical="top"/>
    </xf>
    <xf numFmtId="11" fontId="4" fillId="0" borderId="0" xfId="0" applyNumberFormat="1" applyFont="1" applyAlignment="1">
      <alignment horizontal="center"/>
    </xf>
    <xf numFmtId="0" fontId="8" fillId="0" borderId="0" xfId="2" applyFont="1"/>
    <xf numFmtId="0" fontId="4" fillId="0" borderId="0" xfId="2" applyFont="1"/>
    <xf numFmtId="11" fontId="4" fillId="0" borderId="0" xfId="1" applyNumberFormat="1" applyFont="1" applyFill="1" applyAlignment="1">
      <alignment horizontal="center" vertical="top"/>
    </xf>
    <xf numFmtId="0" fontId="4" fillId="0" borderId="0" xfId="0" applyFont="1" applyFill="1"/>
    <xf numFmtId="0" fontId="4" fillId="0" borderId="0" xfId="2" applyFont="1" applyFill="1" applyAlignment="1">
      <alignment horizontal="center" vertical="center"/>
    </xf>
    <xf numFmtId="2" fontId="4" fillId="0" borderId="0" xfId="2" applyNumberFormat="1" applyFont="1" applyAlignment="1">
      <alignment horizontal="center" vertical="center"/>
    </xf>
    <xf numFmtId="2" fontId="4" fillId="0" borderId="0" xfId="2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4" fillId="0" borderId="0" xfId="0" applyFont="1"/>
    <xf numFmtId="0" fontId="8" fillId="0" borderId="0" xfId="2" applyFont="1" applyAlignment="1">
      <alignment wrapText="1"/>
    </xf>
  </cellXfs>
  <cellStyles count="3">
    <cellStyle name="Milliers" xfId="1" builtinId="3"/>
    <cellStyle name="Normal" xfId="0" builtinId="0"/>
    <cellStyle name="Normal 3" xfId="2" xr:uid="{4BB89EE1-7043-4FA5-9087-D8F16BF800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7B644-FC86-426D-9615-D53754F13EFC}">
  <dimension ref="A1:A21"/>
  <sheetViews>
    <sheetView tabSelected="1" zoomScale="85" zoomScaleNormal="85" workbookViewId="0">
      <selection activeCell="I17" sqref="I17"/>
    </sheetView>
  </sheetViews>
  <sheetFormatPr baseColWidth="10" defaultRowHeight="13.8" x14ac:dyDescent="0.25"/>
  <cols>
    <col min="1" max="16384" width="11.5546875" style="2"/>
  </cols>
  <sheetData>
    <row r="1" spans="1:1" ht="15.6" x14ac:dyDescent="0.3">
      <c r="A1" s="1" t="s">
        <v>163</v>
      </c>
    </row>
    <row r="2" spans="1:1" ht="15.6" x14ac:dyDescent="0.3">
      <c r="A2" s="1" t="s">
        <v>164</v>
      </c>
    </row>
    <row r="3" spans="1:1" ht="18.600000000000001" x14ac:dyDescent="0.3">
      <c r="A3" s="1" t="s">
        <v>165</v>
      </c>
    </row>
    <row r="4" spans="1:1" ht="15.6" x14ac:dyDescent="0.3">
      <c r="A4" s="1" t="s">
        <v>151</v>
      </c>
    </row>
    <row r="5" spans="1:1" ht="16.8" x14ac:dyDescent="0.25">
      <c r="A5" s="2" t="s">
        <v>166</v>
      </c>
    </row>
    <row r="6" spans="1:1" ht="16.8" x14ac:dyDescent="0.25">
      <c r="A6" s="2" t="s">
        <v>167</v>
      </c>
    </row>
    <row r="7" spans="1:1" ht="16.8" x14ac:dyDescent="0.25">
      <c r="A7" s="2" t="s">
        <v>168</v>
      </c>
    </row>
    <row r="8" spans="1:1" ht="16.8" x14ac:dyDescent="0.25">
      <c r="A8" s="2" t="s">
        <v>169</v>
      </c>
    </row>
    <row r="9" spans="1:1" x14ac:dyDescent="0.25">
      <c r="A9" s="2" t="s">
        <v>0</v>
      </c>
    </row>
    <row r="11" spans="1:1" ht="17.399999999999999" x14ac:dyDescent="0.3">
      <c r="A11" s="3" t="s">
        <v>162</v>
      </c>
    </row>
    <row r="13" spans="1:1" x14ac:dyDescent="0.25">
      <c r="A13" s="4" t="s">
        <v>170</v>
      </c>
    </row>
    <row r="15" spans="1:1" s="4" customFormat="1" x14ac:dyDescent="0.25">
      <c r="A15" s="4" t="s">
        <v>171</v>
      </c>
    </row>
    <row r="17" spans="1:1" x14ac:dyDescent="0.25">
      <c r="A17" s="4" t="s">
        <v>126</v>
      </c>
    </row>
    <row r="19" spans="1:1" x14ac:dyDescent="0.25">
      <c r="A19" s="4" t="s">
        <v>127</v>
      </c>
    </row>
    <row r="21" spans="1:1" x14ac:dyDescent="0.25">
      <c r="A21" s="4" t="s">
        <v>238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C27B-8200-44AB-849B-21A0406D2F12}">
  <dimension ref="A1:AO135"/>
  <sheetViews>
    <sheetView zoomScale="55" zoomScaleNormal="55" workbookViewId="0">
      <pane xSplit="6" ySplit="2" topLeftCell="Y7" activePane="bottomRight" state="frozen"/>
      <selection pane="topRight" activeCell="G1" sqref="G1"/>
      <selection pane="bottomLeft" activeCell="A3" sqref="A3"/>
      <selection pane="bottomRight" activeCell="Y17" sqref="Y17"/>
    </sheetView>
  </sheetViews>
  <sheetFormatPr baseColWidth="10" defaultColWidth="10.88671875" defaultRowHeight="13.8" x14ac:dyDescent="0.25"/>
  <cols>
    <col min="1" max="1" width="10.88671875" style="6"/>
    <col min="2" max="2" width="15.21875" style="6" customWidth="1"/>
    <col min="3" max="3" width="10.88671875" style="6"/>
    <col min="4" max="4" width="10.88671875" style="2" customWidth="1"/>
    <col min="5" max="5" width="16.33203125" style="6" customWidth="1"/>
    <col min="6" max="6" width="14.88671875" style="6" customWidth="1"/>
    <col min="7" max="7" width="10.88671875" style="2" customWidth="1"/>
    <col min="8" max="14" width="10.88671875" style="6"/>
    <col min="15" max="15" width="10.88671875" style="2" customWidth="1"/>
    <col min="16" max="16" width="10.88671875" style="6"/>
    <col min="17" max="17" width="10.88671875" style="2"/>
    <col min="18" max="24" width="10.88671875" style="6"/>
    <col min="25" max="25" width="10.88671875" style="2"/>
    <col min="26" max="33" width="10.88671875" style="6"/>
    <col min="34" max="34" width="10.88671875" style="2"/>
    <col min="35" max="35" width="10.88671875" style="6"/>
    <col min="36" max="36" width="10.88671875" style="2"/>
    <col min="37" max="37" width="21.33203125" style="2" customWidth="1"/>
    <col min="38" max="38" width="10.88671875" style="2"/>
    <col min="39" max="39" width="32.88671875" style="6" customWidth="1"/>
    <col min="40" max="40" width="10.88671875" style="6"/>
    <col min="41" max="41" width="35.77734375" style="6" customWidth="1"/>
    <col min="42" max="16384" width="10.88671875" style="6"/>
  </cols>
  <sheetData>
    <row r="1" spans="1:41" s="5" customFormat="1" ht="22.95" customHeight="1" x14ac:dyDescent="0.3">
      <c r="A1" s="5" t="s">
        <v>100</v>
      </c>
      <c r="B1" s="5" t="s">
        <v>2</v>
      </c>
      <c r="C1" s="5" t="s">
        <v>99</v>
      </c>
      <c r="E1" s="5" t="s">
        <v>101</v>
      </c>
      <c r="F1" s="5" t="s">
        <v>102</v>
      </c>
      <c r="H1" s="5" t="s">
        <v>172</v>
      </c>
      <c r="I1" s="5" t="s">
        <v>173</v>
      </c>
      <c r="J1" s="5" t="s">
        <v>147</v>
      </c>
      <c r="K1" s="5" t="s">
        <v>148</v>
      </c>
      <c r="L1" s="5" t="s">
        <v>149</v>
      </c>
      <c r="M1" s="5" t="s">
        <v>174</v>
      </c>
      <c r="N1" s="5" t="s">
        <v>175</v>
      </c>
      <c r="O1" s="5" t="s">
        <v>176</v>
      </c>
      <c r="P1" s="5" t="s">
        <v>177</v>
      </c>
      <c r="Q1" s="5" t="s">
        <v>178</v>
      </c>
      <c r="R1" s="5" t="s">
        <v>150</v>
      </c>
      <c r="S1" s="5" t="s">
        <v>103</v>
      </c>
      <c r="U1" s="5" t="s">
        <v>104</v>
      </c>
      <c r="V1" s="5" t="s">
        <v>109</v>
      </c>
      <c r="W1" s="5" t="s">
        <v>105</v>
      </c>
      <c r="X1" s="5" t="s">
        <v>113</v>
      </c>
      <c r="Z1" s="5" t="s">
        <v>110</v>
      </c>
      <c r="AA1" s="5" t="s">
        <v>111</v>
      </c>
      <c r="AB1" s="5" t="s">
        <v>6</v>
      </c>
      <c r="AC1" s="5" t="s">
        <v>10</v>
      </c>
      <c r="AD1" s="5" t="s">
        <v>106</v>
      </c>
      <c r="AE1" s="5" t="s">
        <v>107</v>
      </c>
      <c r="AF1" s="5" t="s">
        <v>108</v>
      </c>
      <c r="AG1" s="5" t="s">
        <v>114</v>
      </c>
      <c r="AI1" s="5" t="s">
        <v>112</v>
      </c>
      <c r="AK1" s="5" t="s">
        <v>179</v>
      </c>
      <c r="AM1" s="5" t="s">
        <v>180</v>
      </c>
      <c r="AO1" s="5" t="s">
        <v>181</v>
      </c>
    </row>
    <row r="2" spans="1:41" x14ac:dyDescent="0.25">
      <c r="D2" s="6"/>
      <c r="G2" s="6"/>
      <c r="O2" s="6"/>
      <c r="Q2" s="6"/>
      <c r="Y2" s="6"/>
      <c r="AH2" s="6"/>
      <c r="AJ2" s="6"/>
      <c r="AK2" s="6"/>
      <c r="AL2" s="6"/>
    </row>
    <row r="3" spans="1:41" ht="16.2" x14ac:dyDescent="0.35">
      <c r="A3" s="6" t="s">
        <v>117</v>
      </c>
      <c r="B3" s="6" t="s">
        <v>118</v>
      </c>
      <c r="C3" s="6" t="s">
        <v>182</v>
      </c>
      <c r="D3" s="6"/>
      <c r="E3" s="6">
        <v>1</v>
      </c>
      <c r="F3" s="7" t="s">
        <v>115</v>
      </c>
      <c r="G3" s="6"/>
      <c r="H3" s="8">
        <v>31.1</v>
      </c>
      <c r="I3" s="9">
        <v>0.02</v>
      </c>
      <c r="J3" s="9">
        <v>0</v>
      </c>
      <c r="K3" s="9">
        <v>0</v>
      </c>
      <c r="L3" s="9">
        <v>0</v>
      </c>
      <c r="M3" s="9">
        <v>0.16</v>
      </c>
      <c r="N3" s="8">
        <v>58.07</v>
      </c>
      <c r="O3" s="8">
        <v>7.33</v>
      </c>
      <c r="P3" s="9">
        <v>0</v>
      </c>
      <c r="Q3" s="8">
        <v>0.42</v>
      </c>
      <c r="R3" s="9">
        <v>0.22</v>
      </c>
      <c r="S3" s="8">
        <v>97.32</v>
      </c>
      <c r="U3" s="8">
        <v>1.0010476088423577</v>
      </c>
      <c r="V3" s="8">
        <v>4.359798175406839E-3</v>
      </c>
      <c r="W3" s="8">
        <v>7.586726569431912E-4</v>
      </c>
      <c r="X3" s="8">
        <f>SUM(U3:W3)</f>
        <v>1.0061660796747078</v>
      </c>
      <c r="Y3" s="6"/>
      <c r="Z3" s="8">
        <v>0.91138512968863028</v>
      </c>
      <c r="AA3" s="8">
        <v>6.7343669042131529E-2</v>
      </c>
      <c r="AB3" s="8">
        <v>0</v>
      </c>
      <c r="AC3" s="8">
        <v>3.0078871720558521E-3</v>
      </c>
      <c r="AD3" s="8">
        <v>0</v>
      </c>
      <c r="AE3" s="8">
        <v>0</v>
      </c>
      <c r="AF3" s="8">
        <v>0</v>
      </c>
      <c r="AG3" s="8">
        <f>SUM(Z3:AF3)</f>
        <v>0.9817366859028176</v>
      </c>
      <c r="AH3" s="6"/>
      <c r="AI3" s="8">
        <v>2.2393906085716932E-2</v>
      </c>
      <c r="AJ3" s="6"/>
      <c r="AK3" s="8">
        <v>0.38963743874980072</v>
      </c>
      <c r="AL3" s="6"/>
      <c r="AM3" s="8">
        <v>994.67899999999997</v>
      </c>
      <c r="AO3" s="8">
        <v>24.720810665529353</v>
      </c>
    </row>
    <row r="4" spans="1:41" ht="16.2" x14ac:dyDescent="0.35">
      <c r="A4" s="6" t="s">
        <v>117</v>
      </c>
      <c r="B4" s="6" t="s">
        <v>118</v>
      </c>
      <c r="C4" s="6" t="s">
        <v>182</v>
      </c>
      <c r="D4" s="6"/>
      <c r="E4" s="6">
        <v>2</v>
      </c>
      <c r="F4" s="7" t="s">
        <v>115</v>
      </c>
      <c r="G4" s="6"/>
      <c r="H4" s="8">
        <v>31.98</v>
      </c>
      <c r="I4" s="9">
        <v>7.0000000000000007E-2</v>
      </c>
      <c r="J4" s="9">
        <v>0</v>
      </c>
      <c r="K4" s="9">
        <v>0</v>
      </c>
      <c r="L4" s="8">
        <v>7.0000000000000007E-2</v>
      </c>
      <c r="M4" s="9">
        <v>0.04</v>
      </c>
      <c r="N4" s="8">
        <v>60.62</v>
      </c>
      <c r="O4" s="8">
        <v>7.31</v>
      </c>
      <c r="P4" s="9">
        <v>0.08</v>
      </c>
      <c r="Q4" s="8">
        <v>0.47</v>
      </c>
      <c r="R4" s="9">
        <v>0.19</v>
      </c>
      <c r="S4" s="8">
        <v>100.83</v>
      </c>
      <c r="U4" s="8">
        <v>0.99642996248068205</v>
      </c>
      <c r="V4" s="8">
        <v>1.0550678008912321E-3</v>
      </c>
      <c r="W4" s="8">
        <v>2.5703747819834167E-3</v>
      </c>
      <c r="X4" s="8">
        <f t="shared" ref="X4:X17" si="0">SUM(U4:W4)</f>
        <v>1.0000554050635568</v>
      </c>
      <c r="Y4" s="6"/>
      <c r="Z4" s="8">
        <v>0.92095841297420511</v>
      </c>
      <c r="AA4" s="8">
        <v>6.5010596613216204E-2</v>
      </c>
      <c r="AB4" s="8">
        <v>5.6717686231746078E-4</v>
      </c>
      <c r="AC4" s="8">
        <v>3.2582476021813371E-3</v>
      </c>
      <c r="AD4" s="8">
        <v>0</v>
      </c>
      <c r="AE4" s="8">
        <v>0</v>
      </c>
      <c r="AF4" s="8">
        <v>2.3367293488199274E-3</v>
      </c>
      <c r="AG4" s="8">
        <f t="shared" ref="AG4:AG17" si="1">SUM(Z4:AF4)</f>
        <v>0.99213116340073992</v>
      </c>
      <c r="AH4" s="6"/>
      <c r="AI4" s="8">
        <v>1.8721245910773034E-2</v>
      </c>
      <c r="AJ4" s="6"/>
      <c r="AK4" s="8">
        <v>0.45319604704439292</v>
      </c>
      <c r="AL4" s="6"/>
      <c r="AM4" s="8">
        <v>995.678</v>
      </c>
      <c r="AO4" s="8">
        <v>21.743459896854798</v>
      </c>
    </row>
    <row r="5" spans="1:41" ht="16.2" x14ac:dyDescent="0.35">
      <c r="A5" s="6" t="s">
        <v>117</v>
      </c>
      <c r="B5" s="6" t="s">
        <v>118</v>
      </c>
      <c r="C5" s="6" t="s">
        <v>182</v>
      </c>
      <c r="D5" s="6"/>
      <c r="E5" s="6">
        <v>3</v>
      </c>
      <c r="F5" s="7" t="s">
        <v>116</v>
      </c>
      <c r="G5" s="6"/>
      <c r="H5" s="8">
        <v>20.7</v>
      </c>
      <c r="I5" s="8">
        <v>2.15</v>
      </c>
      <c r="J5" s="8">
        <v>0.72</v>
      </c>
      <c r="K5" s="8">
        <v>0.28999999999999998</v>
      </c>
      <c r="L5" s="8">
        <v>2.09</v>
      </c>
      <c r="M5" s="8">
        <v>5.44</v>
      </c>
      <c r="N5" s="8">
        <v>45.02</v>
      </c>
      <c r="O5" s="8">
        <v>3.58</v>
      </c>
      <c r="P5" s="9">
        <v>0.04</v>
      </c>
      <c r="Q5" s="8">
        <v>7.2</v>
      </c>
      <c r="R5" s="8">
        <v>1.84</v>
      </c>
      <c r="S5" s="8">
        <v>89.070000000000007</v>
      </c>
      <c r="U5" s="8">
        <v>0.721330827733489</v>
      </c>
      <c r="V5" s="8">
        <v>0.16047785340519993</v>
      </c>
      <c r="W5" s="8">
        <v>8.8294306642929254E-2</v>
      </c>
      <c r="X5" s="8">
        <f t="shared" si="0"/>
        <v>0.97010298778161819</v>
      </c>
      <c r="Y5" s="6"/>
      <c r="Z5" s="8">
        <v>0.76493653994450805</v>
      </c>
      <c r="AA5" s="8">
        <v>3.5607840033300794E-2</v>
      </c>
      <c r="AB5" s="8">
        <v>3.1716433046835986E-4</v>
      </c>
      <c r="AC5" s="8">
        <v>5.5823177302654653E-2</v>
      </c>
      <c r="AD5" s="8">
        <v>2.0979725215081187E-2</v>
      </c>
      <c r="AE5" s="8">
        <v>8.5588773506257154E-3</v>
      </c>
      <c r="AF5" s="8">
        <v>7.8028361656054576E-2</v>
      </c>
      <c r="AG5" s="8">
        <f t="shared" si="1"/>
        <v>0.96425168583269316</v>
      </c>
      <c r="AH5" s="6"/>
      <c r="AI5" s="8">
        <v>0.20276584361200384</v>
      </c>
      <c r="AJ5" s="6"/>
      <c r="AK5" s="8">
        <v>6.6880855494563924</v>
      </c>
      <c r="AL5" s="6"/>
      <c r="AM5" s="8"/>
      <c r="AO5" s="8"/>
    </row>
    <row r="6" spans="1:41" ht="16.2" x14ac:dyDescent="0.35">
      <c r="A6" s="6" t="s">
        <v>117</v>
      </c>
      <c r="B6" s="6" t="s">
        <v>118</v>
      </c>
      <c r="C6" s="6" t="s">
        <v>182</v>
      </c>
      <c r="D6" s="6"/>
      <c r="E6" s="6">
        <v>4</v>
      </c>
      <c r="F6" s="7" t="s">
        <v>115</v>
      </c>
      <c r="G6" s="6"/>
      <c r="H6" s="8">
        <v>31.19</v>
      </c>
      <c r="I6" s="8">
        <v>1.61</v>
      </c>
      <c r="J6" s="8">
        <v>0.28999999999999998</v>
      </c>
      <c r="K6" s="9">
        <v>7.0000000000000007E-2</v>
      </c>
      <c r="L6" s="8">
        <v>0.31</v>
      </c>
      <c r="M6" s="8">
        <v>0.56000000000000005</v>
      </c>
      <c r="N6" s="8">
        <v>60.27</v>
      </c>
      <c r="O6" s="8">
        <v>5.45</v>
      </c>
      <c r="P6" s="9">
        <v>0</v>
      </c>
      <c r="Q6" s="8">
        <v>0.54</v>
      </c>
      <c r="R6" s="9">
        <v>0.46</v>
      </c>
      <c r="S6" s="8">
        <v>100.75000000000001</v>
      </c>
      <c r="U6" s="8">
        <v>0.95509645819957012</v>
      </c>
      <c r="V6" s="8">
        <v>1.4516835176254015E-2</v>
      </c>
      <c r="W6" s="8">
        <v>5.8101564756168386E-2</v>
      </c>
      <c r="X6" s="8">
        <f t="shared" si="0"/>
        <v>1.0277148581319926</v>
      </c>
      <c r="Y6" s="6"/>
      <c r="Z6" s="8">
        <v>0.89988874474967606</v>
      </c>
      <c r="AA6" s="8">
        <v>4.7635071120413146E-2</v>
      </c>
      <c r="AB6" s="8">
        <v>0</v>
      </c>
      <c r="AC6" s="8">
        <v>3.6791163909910885E-3</v>
      </c>
      <c r="AD6" s="8">
        <v>7.4256249317560703E-3</v>
      </c>
      <c r="AE6" s="8">
        <v>1.8154511070259402E-3</v>
      </c>
      <c r="AF6" s="8">
        <v>1.0170343189300603E-2</v>
      </c>
      <c r="AG6" s="8">
        <f t="shared" si="1"/>
        <v>0.97061435148916286</v>
      </c>
      <c r="AH6" s="6"/>
      <c r="AI6" s="8">
        <v>4.4545364775727493E-2</v>
      </c>
      <c r="AJ6" s="6"/>
      <c r="AK6" s="8">
        <v>0.50096242124974388</v>
      </c>
      <c r="AL6" s="6"/>
      <c r="AM6" s="8"/>
      <c r="AO6" s="8"/>
    </row>
    <row r="7" spans="1:41" ht="16.2" x14ac:dyDescent="0.35">
      <c r="A7" s="6" t="s">
        <v>117</v>
      </c>
      <c r="B7" s="6" t="s">
        <v>118</v>
      </c>
      <c r="C7" s="6" t="s">
        <v>182</v>
      </c>
      <c r="D7" s="6"/>
      <c r="E7" s="6">
        <v>5</v>
      </c>
      <c r="F7" s="7" t="s">
        <v>116</v>
      </c>
      <c r="G7" s="6"/>
      <c r="H7" s="8">
        <v>26.3</v>
      </c>
      <c r="I7" s="8">
        <v>0.97</v>
      </c>
      <c r="J7" s="8">
        <v>2.1</v>
      </c>
      <c r="K7" s="8">
        <v>0.28000000000000003</v>
      </c>
      <c r="L7" s="8">
        <v>0.72</v>
      </c>
      <c r="M7" s="8">
        <v>0.77</v>
      </c>
      <c r="N7" s="8">
        <v>55.5</v>
      </c>
      <c r="O7" s="8">
        <v>3.35</v>
      </c>
      <c r="P7" s="9">
        <v>0</v>
      </c>
      <c r="Q7" s="8">
        <v>1.85</v>
      </c>
      <c r="R7" s="8">
        <v>1.66</v>
      </c>
      <c r="S7" s="8">
        <v>93.499999999999986</v>
      </c>
      <c r="U7" s="8">
        <v>0.87074124385518359</v>
      </c>
      <c r="V7" s="8">
        <v>2.1581227934677923E-2</v>
      </c>
      <c r="W7" s="8">
        <v>3.7847325435080667E-2</v>
      </c>
      <c r="X7" s="8">
        <f t="shared" si="0"/>
        <v>0.93016979722494209</v>
      </c>
      <c r="Y7" s="6"/>
      <c r="Z7" s="8">
        <v>0.89594658660263093</v>
      </c>
      <c r="AA7" s="8">
        <v>3.1657501077649364E-2</v>
      </c>
      <c r="AB7" s="8">
        <v>0</v>
      </c>
      <c r="AC7" s="8">
        <v>1.3627713773531705E-2</v>
      </c>
      <c r="AD7" s="8">
        <v>5.813742786631465E-2</v>
      </c>
      <c r="AE7" s="8">
        <v>7.8513810621660008E-3</v>
      </c>
      <c r="AF7" s="8">
        <v>2.5539236996588128E-2</v>
      </c>
      <c r="AG7" s="8">
        <f t="shared" si="1"/>
        <v>1.0327598473788808</v>
      </c>
      <c r="AH7" s="6"/>
      <c r="AI7" s="8">
        <v>0.17380180546762433</v>
      </c>
      <c r="AJ7" s="6"/>
      <c r="AK7" s="8">
        <v>1.7162601468741223</v>
      </c>
      <c r="AL7" s="6"/>
      <c r="AM7" s="8">
        <v>994.92100000000005</v>
      </c>
      <c r="AO7" s="8">
        <v>26.246293308738288</v>
      </c>
    </row>
    <row r="8" spans="1:41" ht="16.2" x14ac:dyDescent="0.35">
      <c r="A8" s="6" t="s">
        <v>117</v>
      </c>
      <c r="B8" s="6" t="s">
        <v>118</v>
      </c>
      <c r="C8" s="6" t="s">
        <v>182</v>
      </c>
      <c r="D8" s="6"/>
      <c r="E8" s="6">
        <v>6</v>
      </c>
      <c r="F8" s="7" t="s">
        <v>115</v>
      </c>
      <c r="G8" s="6"/>
      <c r="H8" s="8">
        <v>28.6</v>
      </c>
      <c r="I8" s="8">
        <v>0.27</v>
      </c>
      <c r="J8" s="8">
        <v>1.38</v>
      </c>
      <c r="K8" s="8">
        <v>0.23</v>
      </c>
      <c r="L8" s="8">
        <v>0.27</v>
      </c>
      <c r="M8" s="8">
        <v>0.46</v>
      </c>
      <c r="N8" s="8">
        <v>60.88</v>
      </c>
      <c r="O8" s="8">
        <v>4.46</v>
      </c>
      <c r="P8" s="9">
        <v>0.08</v>
      </c>
      <c r="Q8" s="8">
        <v>1.02</v>
      </c>
      <c r="R8" s="8">
        <v>0.9</v>
      </c>
      <c r="S8" s="8">
        <v>98.55</v>
      </c>
      <c r="U8" s="8">
        <v>0.91126058927756826</v>
      </c>
      <c r="V8" s="8">
        <v>1.2407561761846138E-2</v>
      </c>
      <c r="W8" s="8">
        <v>1.0138423113290693E-2</v>
      </c>
      <c r="X8" s="8">
        <f t="shared" si="0"/>
        <v>0.93380657415270507</v>
      </c>
      <c r="Y8" s="6"/>
      <c r="Z8" s="8">
        <v>0.94581667697694649</v>
      </c>
      <c r="AA8" s="8">
        <v>4.0561113557033499E-2</v>
      </c>
      <c r="AB8" s="8">
        <v>5.7999832832910769E-4</v>
      </c>
      <c r="AC8" s="8">
        <v>7.2309379413517932E-3</v>
      </c>
      <c r="AD8" s="8">
        <v>3.6767050606225524E-2</v>
      </c>
      <c r="AE8" s="8">
        <v>6.2066756183557711E-3</v>
      </c>
      <c r="AF8" s="8">
        <v>9.2168468993847705E-3</v>
      </c>
      <c r="AG8" s="8">
        <f t="shared" si="1"/>
        <v>1.0463792999276269</v>
      </c>
      <c r="AH8" s="6"/>
      <c r="AI8" s="8">
        <v>9.0684255639023881E-2</v>
      </c>
      <c r="AJ8" s="6"/>
      <c r="AK8" s="8">
        <v>0.96343555016913185</v>
      </c>
      <c r="AL8" s="6"/>
      <c r="AM8" s="8">
        <v>995.35599999999999</v>
      </c>
      <c r="AO8" s="8">
        <v>31.026148204878581</v>
      </c>
    </row>
    <row r="9" spans="1:41" ht="16.2" x14ac:dyDescent="0.35">
      <c r="A9" s="6" t="s">
        <v>117</v>
      </c>
      <c r="B9" s="6" t="s">
        <v>118</v>
      </c>
      <c r="C9" s="6" t="s">
        <v>182</v>
      </c>
      <c r="D9" s="6"/>
      <c r="E9" s="6">
        <v>7</v>
      </c>
      <c r="F9" s="7" t="s">
        <v>116</v>
      </c>
      <c r="G9" s="6"/>
      <c r="H9" s="8">
        <v>17.62</v>
      </c>
      <c r="I9" s="8">
        <v>1.9</v>
      </c>
      <c r="J9" s="8">
        <v>0.64</v>
      </c>
      <c r="K9" s="8">
        <v>0.45</v>
      </c>
      <c r="L9" s="8">
        <v>3.16</v>
      </c>
      <c r="M9" s="8">
        <v>7.46</v>
      </c>
      <c r="N9" s="8">
        <v>49</v>
      </c>
      <c r="O9" s="8">
        <v>4.03</v>
      </c>
      <c r="P9" s="9">
        <v>0</v>
      </c>
      <c r="Q9" s="8">
        <v>4.7300000000000004</v>
      </c>
      <c r="R9" s="8">
        <v>3</v>
      </c>
      <c r="S9" s="8">
        <v>91.990000000000009</v>
      </c>
      <c r="U9" s="8">
        <v>0.5855518335125196</v>
      </c>
      <c r="V9" s="8">
        <v>0.20986998316013405</v>
      </c>
      <c r="W9" s="8">
        <v>7.4412026994095229E-2</v>
      </c>
      <c r="X9" s="8">
        <f t="shared" si="0"/>
        <v>0.86983384366674887</v>
      </c>
      <c r="Y9" s="6"/>
      <c r="Z9" s="8">
        <v>0.79398315724458302</v>
      </c>
      <c r="AA9" s="8">
        <v>3.822635979386612E-2</v>
      </c>
      <c r="AB9" s="8">
        <v>0</v>
      </c>
      <c r="AC9" s="8">
        <v>3.4973451086393825E-2</v>
      </c>
      <c r="AD9" s="8">
        <v>1.7784537136151662E-2</v>
      </c>
      <c r="AE9" s="8">
        <v>1.2665624615740067E-2</v>
      </c>
      <c r="AF9" s="8">
        <v>0.11250934028834172</v>
      </c>
      <c r="AG9" s="8">
        <f t="shared" si="1"/>
        <v>1.0101424701650765</v>
      </c>
      <c r="AH9" s="6"/>
      <c r="AI9" s="8">
        <v>0.31527789629356368</v>
      </c>
      <c r="AJ9" s="6"/>
      <c r="AK9" s="8">
        <v>4.3880597268727568</v>
      </c>
      <c r="AL9" s="6"/>
      <c r="AM9" s="8"/>
      <c r="AO9" s="8"/>
    </row>
    <row r="10" spans="1:41" ht="16.2" x14ac:dyDescent="0.35">
      <c r="A10" s="6" t="s">
        <v>117</v>
      </c>
      <c r="B10" s="6" t="s">
        <v>118</v>
      </c>
      <c r="C10" s="6" t="s">
        <v>182</v>
      </c>
      <c r="D10" s="6"/>
      <c r="E10" s="6">
        <v>8</v>
      </c>
      <c r="F10" s="7" t="s">
        <v>116</v>
      </c>
      <c r="G10" s="6"/>
      <c r="H10" s="8">
        <v>23.34</v>
      </c>
      <c r="I10" s="8">
        <v>1.56</v>
      </c>
      <c r="J10" s="8">
        <v>1.94</v>
      </c>
      <c r="K10" s="8">
        <v>0.43</v>
      </c>
      <c r="L10" s="8">
        <v>1.06</v>
      </c>
      <c r="M10" s="8">
        <v>1.29</v>
      </c>
      <c r="N10" s="8">
        <v>50.01</v>
      </c>
      <c r="O10" s="8">
        <v>3.37</v>
      </c>
      <c r="P10" s="9">
        <v>0</v>
      </c>
      <c r="Q10" s="8">
        <v>3.55</v>
      </c>
      <c r="R10" s="8">
        <v>1.82</v>
      </c>
      <c r="S10" s="8">
        <v>88.36999999999999</v>
      </c>
      <c r="U10" s="8">
        <v>0.82387808980013066</v>
      </c>
      <c r="V10" s="8">
        <v>3.8548179361631102E-2</v>
      </c>
      <c r="W10" s="8">
        <v>6.4895830237120478E-2</v>
      </c>
      <c r="X10" s="8">
        <f t="shared" si="0"/>
        <v>0.92732209939888222</v>
      </c>
      <c r="Y10" s="6"/>
      <c r="Z10" s="8">
        <v>0.86074542872250881</v>
      </c>
      <c r="AA10" s="8">
        <v>3.3953962012617418E-2</v>
      </c>
      <c r="AB10" s="8">
        <v>0</v>
      </c>
      <c r="AC10" s="8">
        <v>2.78810010200287E-2</v>
      </c>
      <c r="AD10" s="8">
        <v>5.7262062036717333E-2</v>
      </c>
      <c r="AE10" s="8">
        <v>1.2855388757715204E-2</v>
      </c>
      <c r="AF10" s="8">
        <v>4.008759677464227E-2</v>
      </c>
      <c r="AG10" s="8">
        <f t="shared" si="1"/>
        <v>1.0327854393242297</v>
      </c>
      <c r="AH10" s="6"/>
      <c r="AI10" s="8">
        <v>0.20316379556059536</v>
      </c>
      <c r="AJ10" s="6"/>
      <c r="AK10" s="8">
        <v>3.2933640656233156</v>
      </c>
      <c r="AL10" s="6"/>
      <c r="AM10" s="8"/>
      <c r="AO10" s="8"/>
    </row>
    <row r="11" spans="1:41" ht="16.2" x14ac:dyDescent="0.35">
      <c r="A11" s="6" t="s">
        <v>117</v>
      </c>
      <c r="B11" s="6" t="s">
        <v>118</v>
      </c>
      <c r="C11" s="6" t="s">
        <v>182</v>
      </c>
      <c r="D11" s="6"/>
      <c r="E11" s="6">
        <v>9</v>
      </c>
      <c r="F11" s="7" t="s">
        <v>115</v>
      </c>
      <c r="G11" s="6"/>
      <c r="H11" s="8">
        <v>27.07</v>
      </c>
      <c r="I11" s="8">
        <v>0.38</v>
      </c>
      <c r="J11" s="8">
        <v>1.61</v>
      </c>
      <c r="K11" s="8">
        <v>0.47</v>
      </c>
      <c r="L11" s="8">
        <v>0.72</v>
      </c>
      <c r="M11" s="8">
        <v>0.97</v>
      </c>
      <c r="N11" s="8">
        <v>54.02</v>
      </c>
      <c r="O11" s="8">
        <v>3.82</v>
      </c>
      <c r="P11" s="9">
        <v>0</v>
      </c>
      <c r="Q11" s="8">
        <v>3.51</v>
      </c>
      <c r="R11" s="8">
        <v>1.51</v>
      </c>
      <c r="S11" s="8">
        <v>94.08</v>
      </c>
      <c r="U11" s="8">
        <v>0.89801202293315807</v>
      </c>
      <c r="V11" s="8">
        <v>2.7240663958596395E-2</v>
      </c>
      <c r="W11" s="8">
        <v>1.4856194783479973E-2</v>
      </c>
      <c r="X11" s="8">
        <f t="shared" si="0"/>
        <v>0.94010888167523443</v>
      </c>
      <c r="Y11" s="6"/>
      <c r="Z11" s="8">
        <v>0.87378431379939636</v>
      </c>
      <c r="AA11" s="8">
        <v>3.6170600108970177E-2</v>
      </c>
      <c r="AB11" s="8">
        <v>0</v>
      </c>
      <c r="AC11" s="8">
        <v>2.5907107039928799E-2</v>
      </c>
      <c r="AD11" s="8">
        <v>4.4660432340750567E-2</v>
      </c>
      <c r="AE11" s="8">
        <v>1.320524340471318E-2</v>
      </c>
      <c r="AF11" s="8">
        <v>2.5589891604916294E-2</v>
      </c>
      <c r="AG11" s="8">
        <f t="shared" si="1"/>
        <v>1.0193175882986754</v>
      </c>
      <c r="AH11" s="6"/>
      <c r="AI11" s="8">
        <v>0.15841039281500213</v>
      </c>
      <c r="AJ11" s="6"/>
      <c r="AK11" s="8">
        <v>3.2562557381233348</v>
      </c>
      <c r="AL11" s="6"/>
      <c r="AM11" s="8">
        <v>994.55499999999995</v>
      </c>
      <c r="AO11" s="8">
        <v>29.779986079950913</v>
      </c>
    </row>
    <row r="12" spans="1:41" ht="16.2" x14ac:dyDescent="0.35">
      <c r="A12" s="6" t="s">
        <v>117</v>
      </c>
      <c r="B12" s="6" t="s">
        <v>118</v>
      </c>
      <c r="C12" s="6" t="s">
        <v>182</v>
      </c>
      <c r="D12" s="6"/>
      <c r="E12" s="6">
        <v>10</v>
      </c>
      <c r="F12" s="7" t="s">
        <v>116</v>
      </c>
      <c r="G12" s="6"/>
      <c r="H12" s="8">
        <v>23.64</v>
      </c>
      <c r="I12" s="8">
        <v>1.71</v>
      </c>
      <c r="J12" s="8">
        <v>2</v>
      </c>
      <c r="K12" s="8">
        <v>0.48</v>
      </c>
      <c r="L12" s="8">
        <v>1.35</v>
      </c>
      <c r="M12" s="8">
        <v>1.57</v>
      </c>
      <c r="N12" s="8">
        <v>50.34</v>
      </c>
      <c r="O12" s="8">
        <v>2.92</v>
      </c>
      <c r="P12" s="9">
        <v>0</v>
      </c>
      <c r="Q12" s="8">
        <v>3.29</v>
      </c>
      <c r="R12" s="8">
        <v>1.98</v>
      </c>
      <c r="S12" s="8">
        <v>89.280000000000015</v>
      </c>
      <c r="U12" s="8">
        <v>0.81775322083708102</v>
      </c>
      <c r="V12" s="8">
        <v>4.5975504399709523E-2</v>
      </c>
      <c r="W12" s="8">
        <v>6.971094890277052E-2</v>
      </c>
      <c r="X12" s="8">
        <f t="shared" si="0"/>
        <v>0.93343967413956108</v>
      </c>
      <c r="Y12" s="6"/>
      <c r="Z12" s="8">
        <v>0.84907053705073832</v>
      </c>
      <c r="AA12" s="8">
        <v>2.8830760503922106E-2</v>
      </c>
      <c r="AB12" s="8">
        <v>0</v>
      </c>
      <c r="AC12" s="8">
        <v>2.5321451473895286E-2</v>
      </c>
      <c r="AD12" s="8">
        <v>5.7850609417170129E-2</v>
      </c>
      <c r="AE12" s="8">
        <v>1.4062763912825699E-2</v>
      </c>
      <c r="AF12" s="8">
        <v>5.003231682408564E-2</v>
      </c>
      <c r="AG12" s="8">
        <f t="shared" si="1"/>
        <v>1.0251684391826372</v>
      </c>
      <c r="AH12" s="6"/>
      <c r="AI12" s="8">
        <v>0.2165971857612157</v>
      </c>
      <c r="AJ12" s="6"/>
      <c r="AK12" s="8">
        <v>3.0521599368734398</v>
      </c>
      <c r="AL12" s="6"/>
      <c r="AM12" s="8">
        <v>994.02</v>
      </c>
      <c r="AO12" s="8">
        <v>31.015178314549868</v>
      </c>
    </row>
    <row r="13" spans="1:41" ht="16.2" x14ac:dyDescent="0.35">
      <c r="A13" s="6" t="s">
        <v>117</v>
      </c>
      <c r="B13" s="6" t="s">
        <v>118</v>
      </c>
      <c r="C13" s="6" t="s">
        <v>182</v>
      </c>
      <c r="D13" s="6"/>
      <c r="E13" s="6">
        <v>11</v>
      </c>
      <c r="F13" s="7" t="s">
        <v>115</v>
      </c>
      <c r="G13" s="6"/>
      <c r="H13" s="8">
        <v>31.12</v>
      </c>
      <c r="I13" s="9">
        <v>0.08</v>
      </c>
      <c r="J13" s="8">
        <v>0.16</v>
      </c>
      <c r="K13" s="8">
        <v>0.04</v>
      </c>
      <c r="L13" s="9">
        <v>0.05</v>
      </c>
      <c r="M13" s="9">
        <v>0.18</v>
      </c>
      <c r="N13" s="8">
        <v>61.85</v>
      </c>
      <c r="O13" s="8">
        <v>4.97</v>
      </c>
      <c r="P13" s="9">
        <v>0.04</v>
      </c>
      <c r="Q13" s="8">
        <v>0.56999999999999995</v>
      </c>
      <c r="R13" s="9">
        <v>0</v>
      </c>
      <c r="S13" s="8">
        <v>99.06</v>
      </c>
      <c r="U13" s="8">
        <v>0.9847506415339311</v>
      </c>
      <c r="V13" s="8">
        <v>4.8218228230697312E-3</v>
      </c>
      <c r="W13" s="8">
        <v>2.9833675660578913E-3</v>
      </c>
      <c r="X13" s="8">
        <f t="shared" si="0"/>
        <v>0.99255583192305874</v>
      </c>
      <c r="Y13" s="6"/>
      <c r="Z13" s="8">
        <v>0.95429391975152744</v>
      </c>
      <c r="AA13" s="8">
        <v>4.4889165176055131E-2</v>
      </c>
      <c r="AB13" s="8">
        <v>2.8800954120139239E-4</v>
      </c>
      <c r="AC13" s="8">
        <v>4.0130950614306665E-3</v>
      </c>
      <c r="AD13" s="8">
        <v>4.2335999587371281E-3</v>
      </c>
      <c r="AE13" s="8">
        <v>1.0720161615567481E-3</v>
      </c>
      <c r="AF13" s="8">
        <v>1.695113344654345E-3</v>
      </c>
      <c r="AG13" s="8">
        <f t="shared" si="1"/>
        <v>1.0104849189951628</v>
      </c>
      <c r="AH13" s="6"/>
      <c r="AI13" s="8">
        <v>0</v>
      </c>
      <c r="AJ13" s="6"/>
      <c r="AK13" s="8">
        <v>0.53738026633453728</v>
      </c>
      <c r="AL13" s="6"/>
      <c r="AM13" s="8">
        <v>994.78</v>
      </c>
      <c r="AO13" s="8">
        <v>21.15</v>
      </c>
    </row>
    <row r="14" spans="1:41" ht="16.2" x14ac:dyDescent="0.35">
      <c r="A14" s="6" t="s">
        <v>117</v>
      </c>
      <c r="B14" s="6" t="s">
        <v>118</v>
      </c>
      <c r="C14" s="6" t="s">
        <v>182</v>
      </c>
      <c r="D14" s="6"/>
      <c r="E14" s="6">
        <v>12</v>
      </c>
      <c r="F14" s="7" t="s">
        <v>115</v>
      </c>
      <c r="G14" s="6"/>
      <c r="H14" s="8">
        <v>28.35</v>
      </c>
      <c r="I14" s="8">
        <v>0.45</v>
      </c>
      <c r="J14" s="8">
        <v>1.72</v>
      </c>
      <c r="K14" s="8">
        <v>0.32</v>
      </c>
      <c r="L14" s="8">
        <v>0.5</v>
      </c>
      <c r="M14" s="9">
        <v>0.24</v>
      </c>
      <c r="N14" s="8">
        <v>58.14</v>
      </c>
      <c r="O14" s="8">
        <v>3.27</v>
      </c>
      <c r="P14" s="9">
        <v>0</v>
      </c>
      <c r="Q14" s="8">
        <v>1.1100000000000001</v>
      </c>
      <c r="R14" s="8">
        <v>1.26</v>
      </c>
      <c r="S14" s="8">
        <v>95.36</v>
      </c>
      <c r="U14" s="8">
        <v>0.91977745839173208</v>
      </c>
      <c r="V14" s="8">
        <v>6.5916326975471789E-3</v>
      </c>
      <c r="W14" s="8">
        <v>1.7205698375390058E-2</v>
      </c>
      <c r="X14" s="8">
        <f t="shared" si="0"/>
        <v>0.94357478946466933</v>
      </c>
      <c r="Y14" s="6"/>
      <c r="Z14" s="8">
        <v>0.91973030085310703</v>
      </c>
      <c r="AA14" s="8">
        <v>3.0281397008990123E-2</v>
      </c>
      <c r="AB14" s="8">
        <v>0</v>
      </c>
      <c r="AC14" s="8">
        <v>8.0125469065321746E-3</v>
      </c>
      <c r="AD14" s="8">
        <v>4.6661779493237528E-2</v>
      </c>
      <c r="AE14" s="8">
        <v>8.7929445466241526E-3</v>
      </c>
      <c r="AF14" s="8">
        <v>1.7379679260319667E-2</v>
      </c>
      <c r="AG14" s="8">
        <f t="shared" si="1"/>
        <v>1.0308586480688107</v>
      </c>
      <c r="AH14" s="6"/>
      <c r="AI14" s="8">
        <v>0.12927456107214266</v>
      </c>
      <c r="AJ14" s="6"/>
      <c r="AK14" s="8">
        <v>1.0297560881244736</v>
      </c>
      <c r="AL14" s="6"/>
      <c r="AM14" s="8">
        <v>994.25</v>
      </c>
      <c r="AO14" s="8">
        <v>33.299999999999997</v>
      </c>
    </row>
    <row r="15" spans="1:41" ht="16.2" x14ac:dyDescent="0.35">
      <c r="A15" s="6" t="s">
        <v>117</v>
      </c>
      <c r="B15" s="6" t="s">
        <v>118</v>
      </c>
      <c r="C15" s="6" t="s">
        <v>182</v>
      </c>
      <c r="D15" s="6"/>
      <c r="E15" s="6">
        <v>13</v>
      </c>
      <c r="F15" s="7" t="s">
        <v>115</v>
      </c>
      <c r="G15" s="6"/>
      <c r="H15" s="8">
        <v>30.02</v>
      </c>
      <c r="I15" s="9">
        <v>0.05</v>
      </c>
      <c r="J15" s="8">
        <v>0.49</v>
      </c>
      <c r="K15" s="9">
        <v>0.06</v>
      </c>
      <c r="L15" s="9">
        <v>0.05</v>
      </c>
      <c r="M15" s="9">
        <v>0.27</v>
      </c>
      <c r="N15" s="8">
        <v>62.43</v>
      </c>
      <c r="O15" s="8">
        <v>3.37</v>
      </c>
      <c r="P15" s="9">
        <v>0</v>
      </c>
      <c r="Q15" s="8">
        <v>0.69</v>
      </c>
      <c r="R15" s="9">
        <v>0.3</v>
      </c>
      <c r="S15" s="8">
        <v>97.73</v>
      </c>
      <c r="U15" s="8">
        <v>0.95853815312379409</v>
      </c>
      <c r="V15" s="8">
        <v>7.2981794763469421E-3</v>
      </c>
      <c r="W15" s="8">
        <v>1.8814765649785704E-3</v>
      </c>
      <c r="X15" s="8">
        <f t="shared" si="0"/>
        <v>0.96771780916511962</v>
      </c>
      <c r="Y15" s="6"/>
      <c r="Z15" s="8">
        <v>0.97195871835173209</v>
      </c>
      <c r="AA15" s="8">
        <v>3.0713341793186116E-2</v>
      </c>
      <c r="AB15" s="8">
        <v>0</v>
      </c>
      <c r="AC15" s="8">
        <v>4.9019143017441898E-3</v>
      </c>
      <c r="AD15" s="8">
        <v>1.3082717018365395E-2</v>
      </c>
      <c r="AE15" s="8">
        <v>1.6225744154582634E-3</v>
      </c>
      <c r="AF15" s="8">
        <v>1.7104515416657604E-3</v>
      </c>
      <c r="AG15" s="8">
        <f t="shared" si="1"/>
        <v>1.0239897174221517</v>
      </c>
      <c r="AH15" s="6"/>
      <c r="AI15" s="8">
        <v>3.0292338345262234E-2</v>
      </c>
      <c r="AJ15" s="6"/>
      <c r="AK15" s="8">
        <v>0.64011864937467255</v>
      </c>
      <c r="AL15" s="6"/>
      <c r="AM15" s="8">
        <v>994.87</v>
      </c>
      <c r="AO15" s="8">
        <v>26.66</v>
      </c>
    </row>
    <row r="16" spans="1:41" ht="16.2" x14ac:dyDescent="0.35">
      <c r="A16" s="6" t="s">
        <v>117</v>
      </c>
      <c r="B16" s="6" t="s">
        <v>118</v>
      </c>
      <c r="C16" s="6" t="s">
        <v>182</v>
      </c>
      <c r="D16" s="6"/>
      <c r="E16" s="6">
        <v>14</v>
      </c>
      <c r="F16" s="7" t="s">
        <v>116</v>
      </c>
      <c r="G16" s="6"/>
      <c r="H16" s="8">
        <v>23.17</v>
      </c>
      <c r="I16" s="8">
        <v>1.36</v>
      </c>
      <c r="J16" s="8">
        <v>1.71</v>
      </c>
      <c r="K16" s="8">
        <v>0.49</v>
      </c>
      <c r="L16" s="8">
        <v>1.23</v>
      </c>
      <c r="M16" s="8">
        <v>1.58</v>
      </c>
      <c r="N16" s="8">
        <v>51.49</v>
      </c>
      <c r="O16" s="8">
        <v>2.52</v>
      </c>
      <c r="P16" s="9">
        <v>0</v>
      </c>
      <c r="Q16" s="8">
        <v>3.66</v>
      </c>
      <c r="R16" s="8">
        <v>1.86</v>
      </c>
      <c r="S16" s="8">
        <v>89.07</v>
      </c>
      <c r="U16" s="8">
        <v>0.81005457178876061</v>
      </c>
      <c r="V16" s="8">
        <v>4.6762464301966462E-2</v>
      </c>
      <c r="W16" s="8">
        <v>5.60347249967732E-2</v>
      </c>
      <c r="X16" s="8">
        <f t="shared" si="0"/>
        <v>0.91285176108750032</v>
      </c>
      <c r="Y16" s="6"/>
      <c r="Z16" s="8">
        <v>0.87774204908991271</v>
      </c>
      <c r="AA16" s="8">
        <v>2.5147061291319741E-2</v>
      </c>
      <c r="AB16" s="8">
        <v>0</v>
      </c>
      <c r="AC16" s="8">
        <v>2.8469984887376138E-2</v>
      </c>
      <c r="AD16" s="8">
        <v>4.9990502879504906E-2</v>
      </c>
      <c r="AE16" s="8">
        <v>1.4509050122780105E-2</v>
      </c>
      <c r="AF16" s="8">
        <v>4.6071824321130814E-2</v>
      </c>
      <c r="AG16" s="8">
        <f t="shared" si="1"/>
        <v>1.0419304725920244</v>
      </c>
      <c r="AH16" s="6"/>
      <c r="AI16" s="8">
        <v>0.20564304031177014</v>
      </c>
      <c r="AJ16" s="6"/>
      <c r="AK16" s="8">
        <v>3.3954119662482638</v>
      </c>
      <c r="AL16" s="6"/>
      <c r="AM16" s="8">
        <v>994.36900000000003</v>
      </c>
      <c r="AO16" s="8">
        <v>26.05640409103183</v>
      </c>
    </row>
    <row r="17" spans="1:41" ht="16.2" x14ac:dyDescent="0.35">
      <c r="A17" s="6" t="s">
        <v>117</v>
      </c>
      <c r="B17" s="6" t="s">
        <v>118</v>
      </c>
      <c r="C17" s="6" t="s">
        <v>182</v>
      </c>
      <c r="D17" s="6"/>
      <c r="E17" s="6">
        <v>15</v>
      </c>
      <c r="F17" s="7" t="s">
        <v>115</v>
      </c>
      <c r="G17" s="6"/>
      <c r="H17" s="8">
        <v>29.67</v>
      </c>
      <c r="I17" s="8">
        <v>0.27</v>
      </c>
      <c r="J17" s="8">
        <v>0.51</v>
      </c>
      <c r="K17" s="8">
        <v>0.15</v>
      </c>
      <c r="L17" s="8">
        <v>0.28999999999999998</v>
      </c>
      <c r="M17" s="8">
        <v>0.57999999999999996</v>
      </c>
      <c r="N17" s="8">
        <v>61.61</v>
      </c>
      <c r="O17" s="8">
        <v>3.4</v>
      </c>
      <c r="P17" s="9">
        <v>0.01</v>
      </c>
      <c r="Q17" s="8">
        <v>0.92</v>
      </c>
      <c r="R17" s="9">
        <v>0.25</v>
      </c>
      <c r="S17" s="8">
        <v>97.660000000000011</v>
      </c>
      <c r="U17" s="8">
        <v>0.94841259600119365</v>
      </c>
      <c r="V17" s="8">
        <v>1.5694945775364726E-2</v>
      </c>
      <c r="W17" s="8">
        <v>1.0171233488137371E-2</v>
      </c>
      <c r="X17" s="8">
        <f t="shared" si="0"/>
        <v>0.97427877526469575</v>
      </c>
      <c r="Y17" s="6"/>
      <c r="Z17" s="8">
        <v>0.9602553697814481</v>
      </c>
      <c r="AA17" s="8">
        <v>3.1021096154226144E-2</v>
      </c>
      <c r="AB17" s="8">
        <v>7.2734417796580073E-5</v>
      </c>
      <c r="AC17" s="8">
        <v>6.5431292897116192E-3</v>
      </c>
      <c r="AD17" s="8">
        <v>1.3631796512532487E-2</v>
      </c>
      <c r="AE17" s="8">
        <v>4.0609316823725572E-3</v>
      </c>
      <c r="AF17" s="8">
        <v>9.9316137084683141E-3</v>
      </c>
      <c r="AG17" s="8">
        <f t="shared" si="1"/>
        <v>1.0255166715465558</v>
      </c>
      <c r="AH17" s="6"/>
      <c r="AI17" s="8">
        <v>2.5271592137256226E-2</v>
      </c>
      <c r="AJ17" s="6"/>
      <c r="AK17" s="8">
        <v>0.85563818236451561</v>
      </c>
      <c r="AL17" s="6"/>
      <c r="AM17" s="8">
        <v>994.96600000000001</v>
      </c>
      <c r="AO17" s="8">
        <v>22.514340063013965</v>
      </c>
    </row>
    <row r="18" spans="1:41" ht="7.2" customHeight="1" x14ac:dyDescent="0.25"/>
    <row r="19" spans="1:41" ht="16.2" x14ac:dyDescent="0.35">
      <c r="A19" s="6" t="s">
        <v>117</v>
      </c>
      <c r="B19" s="6" t="s">
        <v>118</v>
      </c>
      <c r="C19" s="6" t="s">
        <v>182</v>
      </c>
      <c r="E19" s="6">
        <v>16</v>
      </c>
      <c r="F19" s="6" t="s">
        <v>115</v>
      </c>
      <c r="H19" s="6" t="s">
        <v>152</v>
      </c>
      <c r="I19" s="6" t="s">
        <v>152</v>
      </c>
      <c r="J19" s="6" t="s">
        <v>152</v>
      </c>
      <c r="K19" s="6" t="s">
        <v>152</v>
      </c>
      <c r="L19" s="6" t="s">
        <v>152</v>
      </c>
      <c r="M19" s="6" t="s">
        <v>152</v>
      </c>
      <c r="N19" s="6" t="s">
        <v>152</v>
      </c>
      <c r="O19" s="6" t="s">
        <v>152</v>
      </c>
      <c r="P19" s="6" t="s">
        <v>152</v>
      </c>
      <c r="Q19" s="6" t="s">
        <v>152</v>
      </c>
      <c r="R19" s="6" t="s">
        <v>152</v>
      </c>
      <c r="S19" s="6" t="s">
        <v>152</v>
      </c>
      <c r="U19" s="6" t="s">
        <v>152</v>
      </c>
      <c r="V19" s="6" t="s">
        <v>152</v>
      </c>
      <c r="W19" s="6" t="s">
        <v>152</v>
      </c>
      <c r="X19" s="6" t="s">
        <v>152</v>
      </c>
      <c r="Z19" s="6" t="s">
        <v>152</v>
      </c>
      <c r="AA19" s="6" t="s">
        <v>152</v>
      </c>
      <c r="AB19" s="6" t="s">
        <v>152</v>
      </c>
      <c r="AC19" s="6" t="s">
        <v>152</v>
      </c>
      <c r="AD19" s="6" t="s">
        <v>152</v>
      </c>
      <c r="AE19" s="6" t="s">
        <v>152</v>
      </c>
      <c r="AF19" s="6" t="s">
        <v>152</v>
      </c>
      <c r="AG19" s="6" t="s">
        <v>152</v>
      </c>
      <c r="AI19" s="6" t="s">
        <v>152</v>
      </c>
      <c r="AK19" s="6" t="s">
        <v>152</v>
      </c>
      <c r="AM19" s="6">
        <v>994.97</v>
      </c>
      <c r="AO19" s="6">
        <v>22.9</v>
      </c>
    </row>
    <row r="20" spans="1:41" ht="16.2" x14ac:dyDescent="0.35">
      <c r="A20" s="6" t="s">
        <v>117</v>
      </c>
      <c r="B20" s="6" t="s">
        <v>118</v>
      </c>
      <c r="C20" s="6" t="s">
        <v>182</v>
      </c>
      <c r="E20" s="6">
        <v>17</v>
      </c>
      <c r="F20" s="6" t="s">
        <v>116</v>
      </c>
      <c r="H20" s="6" t="s">
        <v>152</v>
      </c>
      <c r="I20" s="6" t="s">
        <v>152</v>
      </c>
      <c r="J20" s="6" t="s">
        <v>152</v>
      </c>
      <c r="K20" s="6" t="s">
        <v>152</v>
      </c>
      <c r="L20" s="6" t="s">
        <v>152</v>
      </c>
      <c r="M20" s="6" t="s">
        <v>152</v>
      </c>
      <c r="N20" s="6" t="s">
        <v>152</v>
      </c>
      <c r="O20" s="6" t="s">
        <v>152</v>
      </c>
      <c r="P20" s="6" t="s">
        <v>152</v>
      </c>
      <c r="Q20" s="6" t="s">
        <v>152</v>
      </c>
      <c r="R20" s="6" t="s">
        <v>152</v>
      </c>
      <c r="S20" s="6" t="s">
        <v>152</v>
      </c>
      <c r="U20" s="6" t="s">
        <v>152</v>
      </c>
      <c r="V20" s="6" t="s">
        <v>152</v>
      </c>
      <c r="W20" s="6" t="s">
        <v>152</v>
      </c>
      <c r="X20" s="6" t="s">
        <v>152</v>
      </c>
      <c r="Z20" s="6" t="s">
        <v>152</v>
      </c>
      <c r="AA20" s="6" t="s">
        <v>152</v>
      </c>
      <c r="AB20" s="6" t="s">
        <v>152</v>
      </c>
      <c r="AC20" s="6" t="s">
        <v>152</v>
      </c>
      <c r="AD20" s="6" t="s">
        <v>152</v>
      </c>
      <c r="AE20" s="6" t="s">
        <v>152</v>
      </c>
      <c r="AF20" s="6" t="s">
        <v>152</v>
      </c>
      <c r="AG20" s="6" t="s">
        <v>152</v>
      </c>
      <c r="AI20" s="6" t="s">
        <v>152</v>
      </c>
      <c r="AK20" s="6" t="s">
        <v>152</v>
      </c>
      <c r="AM20" s="6">
        <v>994.68</v>
      </c>
      <c r="AO20" s="6">
        <v>24.97</v>
      </c>
    </row>
    <row r="21" spans="1:41" ht="16.2" x14ac:dyDescent="0.35">
      <c r="A21" s="6" t="s">
        <v>117</v>
      </c>
      <c r="B21" s="6" t="s">
        <v>118</v>
      </c>
      <c r="C21" s="6" t="s">
        <v>182</v>
      </c>
      <c r="E21" s="6">
        <v>18</v>
      </c>
      <c r="F21" s="6" t="s">
        <v>116</v>
      </c>
      <c r="H21" s="6" t="s">
        <v>152</v>
      </c>
      <c r="I21" s="6" t="s">
        <v>152</v>
      </c>
      <c r="J21" s="6" t="s">
        <v>152</v>
      </c>
      <c r="K21" s="6" t="s">
        <v>152</v>
      </c>
      <c r="L21" s="6" t="s">
        <v>152</v>
      </c>
      <c r="M21" s="6" t="s">
        <v>152</v>
      </c>
      <c r="N21" s="6" t="s">
        <v>152</v>
      </c>
      <c r="O21" s="6" t="s">
        <v>152</v>
      </c>
      <c r="P21" s="6" t="s">
        <v>152</v>
      </c>
      <c r="Q21" s="6" t="s">
        <v>152</v>
      </c>
      <c r="R21" s="6" t="s">
        <v>152</v>
      </c>
      <c r="S21" s="6" t="s">
        <v>152</v>
      </c>
      <c r="U21" s="6" t="s">
        <v>152</v>
      </c>
      <c r="V21" s="6" t="s">
        <v>152</v>
      </c>
      <c r="W21" s="6" t="s">
        <v>152</v>
      </c>
      <c r="X21" s="6" t="s">
        <v>152</v>
      </c>
      <c r="Z21" s="6" t="s">
        <v>152</v>
      </c>
      <c r="AA21" s="6" t="s">
        <v>152</v>
      </c>
      <c r="AB21" s="6" t="s">
        <v>152</v>
      </c>
      <c r="AC21" s="6" t="s">
        <v>152</v>
      </c>
      <c r="AD21" s="6" t="s">
        <v>152</v>
      </c>
      <c r="AE21" s="6" t="s">
        <v>152</v>
      </c>
      <c r="AF21" s="6" t="s">
        <v>152</v>
      </c>
      <c r="AG21" s="6" t="s">
        <v>152</v>
      </c>
      <c r="AI21" s="6" t="s">
        <v>152</v>
      </c>
      <c r="AK21" s="6" t="s">
        <v>152</v>
      </c>
      <c r="AM21" s="6">
        <v>994.43</v>
      </c>
      <c r="AO21" s="6">
        <v>31.78</v>
      </c>
    </row>
    <row r="24" spans="1:41" ht="16.2" x14ac:dyDescent="0.35">
      <c r="A24" s="6" t="s">
        <v>119</v>
      </c>
      <c r="B24" s="6" t="s">
        <v>120</v>
      </c>
      <c r="C24" s="6" t="s">
        <v>183</v>
      </c>
      <c r="D24" s="6"/>
      <c r="E24" s="6">
        <v>1</v>
      </c>
      <c r="F24" s="7" t="s">
        <v>115</v>
      </c>
      <c r="G24" s="6"/>
      <c r="H24" s="8">
        <v>30.03</v>
      </c>
      <c r="I24" s="9">
        <v>0.02</v>
      </c>
      <c r="J24" s="9">
        <v>0.03</v>
      </c>
      <c r="K24" s="9">
        <v>0.04</v>
      </c>
      <c r="L24" s="9">
        <v>0</v>
      </c>
      <c r="M24" s="9">
        <v>0</v>
      </c>
      <c r="N24" s="8">
        <v>61.2</v>
      </c>
      <c r="O24" s="8">
        <v>9.99</v>
      </c>
      <c r="P24" s="9">
        <v>0.01</v>
      </c>
      <c r="Q24" s="8">
        <v>0.57999999999999996</v>
      </c>
      <c r="R24" s="9">
        <v>0.08</v>
      </c>
      <c r="S24" s="8">
        <v>101.98</v>
      </c>
      <c r="U24" s="8">
        <v>0.95292510070252634</v>
      </c>
      <c r="V24" s="8">
        <v>0</v>
      </c>
      <c r="W24" s="8">
        <v>7.4793442532631194E-4</v>
      </c>
      <c r="X24" s="8">
        <f t="shared" ref="X24:X36" si="2">SUM(U24:W24)</f>
        <v>0.95367303512785262</v>
      </c>
      <c r="Y24" s="6"/>
      <c r="Z24" s="8">
        <v>0.94691419134862009</v>
      </c>
      <c r="AA24" s="8">
        <v>9.0483080683481987E-2</v>
      </c>
      <c r="AB24" s="8">
        <v>7.2204395173336195E-5</v>
      </c>
      <c r="AC24" s="8">
        <v>4.0949569051250828E-3</v>
      </c>
      <c r="AD24" s="8">
        <v>7.9602707730971574E-4</v>
      </c>
      <c r="AE24" s="8">
        <v>1.075023809813593E-3</v>
      </c>
      <c r="AF24" s="8">
        <v>0</v>
      </c>
      <c r="AG24" s="8">
        <f t="shared" ref="AG24:AG36" si="3">SUM(Z24:AF24)</f>
        <v>1.0434354842195239</v>
      </c>
      <c r="AH24" s="6"/>
      <c r="AI24" s="8">
        <v>8.0279794050342832E-3</v>
      </c>
      <c r="AJ24" s="6"/>
      <c r="AK24" s="8">
        <v>0.54021739861467677</v>
      </c>
      <c r="AL24" s="6"/>
      <c r="AM24" s="8"/>
      <c r="AO24" s="8"/>
    </row>
    <row r="25" spans="1:41" ht="16.2" x14ac:dyDescent="0.35">
      <c r="A25" s="6" t="s">
        <v>119</v>
      </c>
      <c r="B25" s="6" t="s">
        <v>120</v>
      </c>
      <c r="C25" s="6" t="s">
        <v>183</v>
      </c>
      <c r="D25" s="6"/>
      <c r="E25" s="6">
        <v>2</v>
      </c>
      <c r="F25" s="7" t="s">
        <v>116</v>
      </c>
      <c r="G25" s="6"/>
      <c r="H25" s="8">
        <v>22.07</v>
      </c>
      <c r="I25" s="8">
        <v>1.68</v>
      </c>
      <c r="J25" s="8">
        <v>0.8</v>
      </c>
      <c r="K25" s="8">
        <v>0.43</v>
      </c>
      <c r="L25" s="8">
        <v>1.99</v>
      </c>
      <c r="M25" s="8">
        <v>1.98</v>
      </c>
      <c r="N25" s="8">
        <v>49.13</v>
      </c>
      <c r="O25" s="8">
        <v>3.27</v>
      </c>
      <c r="P25" s="9">
        <v>0</v>
      </c>
      <c r="Q25" s="8">
        <v>4.0999999999999996</v>
      </c>
      <c r="R25" s="8">
        <v>1.52</v>
      </c>
      <c r="S25" s="8">
        <v>86.969999999999985</v>
      </c>
      <c r="U25" s="8">
        <v>0.79621858333403228</v>
      </c>
      <c r="V25" s="8">
        <v>6.0471010473791609E-2</v>
      </c>
      <c r="W25" s="8">
        <v>7.1428141616585464E-2</v>
      </c>
      <c r="X25" s="8">
        <f t="shared" si="2"/>
        <v>0.92811773542440934</v>
      </c>
      <c r="Y25" s="6"/>
      <c r="Z25" s="8">
        <v>0.86423631088035113</v>
      </c>
      <c r="AA25" s="8">
        <v>3.3672563838956927E-2</v>
      </c>
      <c r="AB25" s="8">
        <v>0</v>
      </c>
      <c r="AC25" s="8">
        <v>3.2910292384654483E-2</v>
      </c>
      <c r="AD25" s="8">
        <v>2.4133655828038093E-2</v>
      </c>
      <c r="AE25" s="8">
        <v>1.3138720964455118E-2</v>
      </c>
      <c r="AF25" s="8">
        <v>7.6917490619586235E-2</v>
      </c>
      <c r="AG25" s="8">
        <f t="shared" si="3"/>
        <v>1.0450090345160419</v>
      </c>
      <c r="AH25" s="6"/>
      <c r="AI25" s="8">
        <v>0.17341489310257391</v>
      </c>
      <c r="AJ25" s="6"/>
      <c r="AK25" s="8">
        <v>3.8036035687480534</v>
      </c>
      <c r="AL25" s="6"/>
      <c r="AM25" s="8"/>
      <c r="AO25" s="8"/>
    </row>
    <row r="26" spans="1:41" ht="16.2" x14ac:dyDescent="0.35">
      <c r="A26" s="6" t="s">
        <v>119</v>
      </c>
      <c r="B26" s="6" t="s">
        <v>120</v>
      </c>
      <c r="C26" s="6" t="s">
        <v>183</v>
      </c>
      <c r="D26" s="6"/>
      <c r="E26" s="6">
        <v>3</v>
      </c>
      <c r="F26" s="7" t="s">
        <v>115</v>
      </c>
      <c r="G26" s="6"/>
      <c r="H26" s="8">
        <v>27.31</v>
      </c>
      <c r="I26" s="8">
        <v>0.55000000000000004</v>
      </c>
      <c r="J26" s="8">
        <v>0.6</v>
      </c>
      <c r="K26" s="8">
        <v>0.19</v>
      </c>
      <c r="L26" s="8">
        <v>0.74</v>
      </c>
      <c r="M26" s="8">
        <v>0.94</v>
      </c>
      <c r="N26" s="8">
        <v>59.71</v>
      </c>
      <c r="O26" s="8">
        <v>4.07</v>
      </c>
      <c r="P26" s="9">
        <v>0</v>
      </c>
      <c r="Q26" s="8">
        <v>0.98</v>
      </c>
      <c r="R26" s="8">
        <v>0.65</v>
      </c>
      <c r="S26" s="8">
        <v>95.740000000000023</v>
      </c>
      <c r="U26" s="8">
        <v>0.89482119508446634</v>
      </c>
      <c r="V26" s="8">
        <v>2.6073208341663358E-2</v>
      </c>
      <c r="W26" s="8">
        <v>2.1237693295172298E-2</v>
      </c>
      <c r="X26" s="8">
        <f t="shared" si="2"/>
        <v>0.94213209672130205</v>
      </c>
      <c r="Y26" s="6"/>
      <c r="Z26" s="8">
        <v>0.9539319660506882</v>
      </c>
      <c r="AA26" s="8">
        <v>3.8063386721413558E-2</v>
      </c>
      <c r="AB26" s="8">
        <v>0</v>
      </c>
      <c r="AC26" s="8">
        <v>7.1442812893121373E-3</v>
      </c>
      <c r="AD26" s="8">
        <v>1.6438756563869939E-2</v>
      </c>
      <c r="AE26" s="8">
        <v>5.272575661350018E-3</v>
      </c>
      <c r="AF26" s="8">
        <v>2.597696064559581E-2</v>
      </c>
      <c r="AG26" s="8">
        <f t="shared" si="3"/>
        <v>1.0468279269322296</v>
      </c>
      <c r="AH26" s="6"/>
      <c r="AI26" s="8">
        <v>6.7350488040506681E-2</v>
      </c>
      <c r="AJ26" s="6"/>
      <c r="AK26" s="8">
        <v>0.90915402374953536</v>
      </c>
      <c r="AL26" s="6"/>
      <c r="AM26" s="8"/>
      <c r="AO26" s="8"/>
    </row>
    <row r="27" spans="1:41" ht="16.2" x14ac:dyDescent="0.35">
      <c r="A27" s="6" t="s">
        <v>119</v>
      </c>
      <c r="B27" s="6" t="s">
        <v>120</v>
      </c>
      <c r="C27" s="6" t="s">
        <v>183</v>
      </c>
      <c r="D27" s="6"/>
      <c r="E27" s="6">
        <v>4</v>
      </c>
      <c r="F27" s="7" t="s">
        <v>115</v>
      </c>
      <c r="G27" s="6"/>
      <c r="H27" s="8">
        <v>32.36</v>
      </c>
      <c r="I27" s="9">
        <v>0.05</v>
      </c>
      <c r="J27" s="9">
        <v>0</v>
      </c>
      <c r="K27" s="9">
        <v>0</v>
      </c>
      <c r="L27" s="9">
        <v>0.03</v>
      </c>
      <c r="M27" s="9">
        <v>7.0000000000000007E-2</v>
      </c>
      <c r="N27" s="8">
        <v>63.24</v>
      </c>
      <c r="O27" s="8">
        <v>3.9</v>
      </c>
      <c r="P27" s="9">
        <v>0.03</v>
      </c>
      <c r="Q27" s="8">
        <v>0.27</v>
      </c>
      <c r="R27" s="9">
        <v>0.05</v>
      </c>
      <c r="S27" s="8">
        <v>100</v>
      </c>
      <c r="U27" s="8">
        <v>1.0020323758526097</v>
      </c>
      <c r="V27" s="8">
        <v>1.8349462195746211E-3</v>
      </c>
      <c r="W27" s="8">
        <v>1.8246238115272187E-3</v>
      </c>
      <c r="X27" s="8">
        <f t="shared" si="2"/>
        <v>1.0056919458837115</v>
      </c>
      <c r="Y27" s="6"/>
      <c r="Z27" s="8">
        <v>0.95481860080397762</v>
      </c>
      <c r="AA27" s="8">
        <v>3.4469604775092838E-2</v>
      </c>
      <c r="AB27" s="8">
        <v>2.1137552320479682E-4</v>
      </c>
      <c r="AC27" s="8">
        <v>1.8601797515940862E-3</v>
      </c>
      <c r="AD27" s="8">
        <v>0</v>
      </c>
      <c r="AE27" s="8">
        <v>0</v>
      </c>
      <c r="AF27" s="8">
        <v>9.9526000041005045E-4</v>
      </c>
      <c r="AG27" s="8">
        <f t="shared" si="3"/>
        <v>0.99235502085427951</v>
      </c>
      <c r="AH27" s="6"/>
      <c r="AI27" s="8">
        <v>4.8961653204039092E-3</v>
      </c>
      <c r="AJ27" s="6"/>
      <c r="AK27" s="8">
        <v>0.25692116021972788</v>
      </c>
      <c r="AL27" s="6"/>
      <c r="AM27" s="8"/>
      <c r="AO27" s="8"/>
    </row>
    <row r="28" spans="1:41" ht="16.2" x14ac:dyDescent="0.35">
      <c r="A28" s="6" t="s">
        <v>119</v>
      </c>
      <c r="B28" s="6" t="s">
        <v>120</v>
      </c>
      <c r="C28" s="6" t="s">
        <v>183</v>
      </c>
      <c r="D28" s="6"/>
      <c r="E28" s="6">
        <v>5</v>
      </c>
      <c r="F28" s="7" t="s">
        <v>116</v>
      </c>
      <c r="G28" s="6"/>
      <c r="H28" s="8">
        <v>25.61</v>
      </c>
      <c r="I28" s="8">
        <v>1.49</v>
      </c>
      <c r="J28" s="8">
        <v>1.08</v>
      </c>
      <c r="K28" s="8">
        <v>0.39</v>
      </c>
      <c r="L28" s="8">
        <v>1.65</v>
      </c>
      <c r="M28" s="8">
        <v>1.69</v>
      </c>
      <c r="N28" s="8">
        <v>48.92</v>
      </c>
      <c r="O28" s="8">
        <v>3.82</v>
      </c>
      <c r="P28" s="9">
        <v>0</v>
      </c>
      <c r="Q28" s="8">
        <v>2.5499999999999998</v>
      </c>
      <c r="R28" s="8">
        <v>1.54</v>
      </c>
      <c r="S28" s="8">
        <v>88.74</v>
      </c>
      <c r="U28" s="8">
        <v>0.88065021075549521</v>
      </c>
      <c r="V28" s="8">
        <v>4.9196321228947883E-2</v>
      </c>
      <c r="W28" s="8">
        <v>6.0382379892692323E-2</v>
      </c>
      <c r="X28" s="8">
        <f t="shared" si="2"/>
        <v>0.99022891187713546</v>
      </c>
      <c r="Y28" s="6"/>
      <c r="Z28" s="8">
        <v>0.82023081654149566</v>
      </c>
      <c r="AA28" s="8">
        <v>3.749347411766446E-2</v>
      </c>
      <c r="AB28" s="8">
        <v>0</v>
      </c>
      <c r="AC28" s="8">
        <v>1.9509761166656623E-2</v>
      </c>
      <c r="AD28" s="8">
        <v>3.1054230477213542E-2</v>
      </c>
      <c r="AE28" s="8">
        <v>1.1358294612668395E-2</v>
      </c>
      <c r="AF28" s="8">
        <v>6.0788281161557552E-2</v>
      </c>
      <c r="AG28" s="8">
        <f t="shared" si="3"/>
        <v>0.98043485807725617</v>
      </c>
      <c r="AH28" s="6"/>
      <c r="AI28" s="8">
        <v>0.16746629567452864</v>
      </c>
      <c r="AJ28" s="6"/>
      <c r="AK28" s="8">
        <v>2.3656558781237904</v>
      </c>
      <c r="AL28" s="6"/>
      <c r="AM28" s="8"/>
      <c r="AO28" s="8"/>
    </row>
    <row r="29" spans="1:41" ht="16.2" x14ac:dyDescent="0.35">
      <c r="A29" s="6" t="s">
        <v>119</v>
      </c>
      <c r="B29" s="6" t="s">
        <v>120</v>
      </c>
      <c r="C29" s="6" t="s">
        <v>183</v>
      </c>
      <c r="D29" s="6"/>
      <c r="E29" s="6">
        <v>6</v>
      </c>
      <c r="F29" s="7" t="s">
        <v>115</v>
      </c>
      <c r="G29" s="6"/>
      <c r="H29" s="8">
        <v>32.86</v>
      </c>
      <c r="I29" s="9">
        <v>0.03</v>
      </c>
      <c r="J29" s="9">
        <v>0</v>
      </c>
      <c r="K29" s="9">
        <v>0</v>
      </c>
      <c r="L29" s="8">
        <v>0.06</v>
      </c>
      <c r="M29" s="9">
        <v>0.19</v>
      </c>
      <c r="N29" s="8">
        <v>62.36</v>
      </c>
      <c r="O29" s="8">
        <v>4.6500000000000004</v>
      </c>
      <c r="P29" s="9">
        <v>0</v>
      </c>
      <c r="Q29" s="9">
        <v>0.2</v>
      </c>
      <c r="R29" s="9">
        <v>0</v>
      </c>
      <c r="S29" s="8">
        <v>100.35000000000001</v>
      </c>
      <c r="U29" s="8">
        <v>1.0126716696377289</v>
      </c>
      <c r="V29" s="8">
        <v>4.9568612362413215E-3</v>
      </c>
      <c r="W29" s="8">
        <v>1.0895632560756479E-3</v>
      </c>
      <c r="X29" s="8">
        <f t="shared" si="2"/>
        <v>1.018718094130046</v>
      </c>
      <c r="Y29" s="6"/>
      <c r="Z29" s="8">
        <v>0.93705045631854911</v>
      </c>
      <c r="AA29" s="8">
        <v>4.0902750217037209E-2</v>
      </c>
      <c r="AB29" s="8">
        <v>0</v>
      </c>
      <c r="AC29" s="8">
        <v>1.3713521903674045E-3</v>
      </c>
      <c r="AD29" s="8">
        <v>0</v>
      </c>
      <c r="AE29" s="8">
        <v>0</v>
      </c>
      <c r="AF29" s="8">
        <v>1.9810452979181106E-3</v>
      </c>
      <c r="AG29" s="8">
        <f t="shared" si="3"/>
        <v>0.98130560402387179</v>
      </c>
      <c r="AH29" s="6"/>
      <c r="AI29" s="8">
        <v>0</v>
      </c>
      <c r="AJ29" s="6"/>
      <c r="AK29" s="8">
        <v>0.1855416374999051</v>
      </c>
      <c r="AL29" s="6"/>
      <c r="AM29" s="8">
        <v>996.26</v>
      </c>
      <c r="AO29" s="8">
        <v>16.559999999999999</v>
      </c>
    </row>
    <row r="30" spans="1:41" ht="16.2" x14ac:dyDescent="0.35">
      <c r="A30" s="6" t="s">
        <v>119</v>
      </c>
      <c r="B30" s="6" t="s">
        <v>120</v>
      </c>
      <c r="C30" s="6" t="s">
        <v>183</v>
      </c>
      <c r="D30" s="6"/>
      <c r="E30" s="6">
        <v>7</v>
      </c>
      <c r="F30" s="7" t="s">
        <v>115</v>
      </c>
      <c r="G30" s="6"/>
      <c r="H30" s="8">
        <v>32.19</v>
      </c>
      <c r="I30" s="9">
        <v>0.04</v>
      </c>
      <c r="J30" s="9">
        <v>0</v>
      </c>
      <c r="K30" s="9">
        <v>0</v>
      </c>
      <c r="L30" s="9">
        <v>0.01</v>
      </c>
      <c r="M30" s="9">
        <v>0.01</v>
      </c>
      <c r="N30" s="8">
        <v>64.67</v>
      </c>
      <c r="O30" s="8">
        <v>4.4000000000000004</v>
      </c>
      <c r="P30" s="9">
        <v>0.09</v>
      </c>
      <c r="Q30" s="8">
        <v>0.3</v>
      </c>
      <c r="R30" s="9">
        <v>0.08</v>
      </c>
      <c r="S30" s="8">
        <v>101.78999999999999</v>
      </c>
      <c r="U30" s="8">
        <v>0.98676616784912485</v>
      </c>
      <c r="V30" s="8">
        <v>2.595047629454389E-4</v>
      </c>
      <c r="W30" s="8">
        <v>1.4450516107194407E-3</v>
      </c>
      <c r="X30" s="8">
        <f t="shared" si="2"/>
        <v>0.9884707242227897</v>
      </c>
      <c r="Y30" s="6"/>
      <c r="Z30" s="8">
        <v>0.96661138006890879</v>
      </c>
      <c r="AA30" s="8">
        <v>3.8498553007708103E-2</v>
      </c>
      <c r="AB30" s="8">
        <v>6.2776338815169442E-4</v>
      </c>
      <c r="AC30" s="8">
        <v>2.0461262947027298E-3</v>
      </c>
      <c r="AD30" s="8">
        <v>0</v>
      </c>
      <c r="AE30" s="8">
        <v>0</v>
      </c>
      <c r="AF30" s="8">
        <v>3.2842433455579736E-4</v>
      </c>
      <c r="AG30" s="8">
        <f t="shared" si="3"/>
        <v>1.0081122470940271</v>
      </c>
      <c r="AH30" s="6"/>
      <c r="AI30" s="8">
        <v>7.7552551248099202E-3</v>
      </c>
      <c r="AJ30" s="6"/>
      <c r="AK30" s="8">
        <v>0.29763230503442556</v>
      </c>
      <c r="AL30" s="6"/>
      <c r="AM30" s="8">
        <v>994.9</v>
      </c>
      <c r="AO30" s="8">
        <v>20.66</v>
      </c>
    </row>
    <row r="31" spans="1:41" ht="16.2" x14ac:dyDescent="0.35">
      <c r="A31" s="6" t="s">
        <v>119</v>
      </c>
      <c r="B31" s="6" t="s">
        <v>120</v>
      </c>
      <c r="C31" s="6" t="s">
        <v>183</v>
      </c>
      <c r="D31" s="6"/>
      <c r="E31" s="6">
        <v>8</v>
      </c>
      <c r="F31" s="7" t="s">
        <v>115</v>
      </c>
      <c r="G31" s="6"/>
      <c r="H31" s="8">
        <v>31.81</v>
      </c>
      <c r="I31" s="9">
        <v>0.06</v>
      </c>
      <c r="J31" s="9">
        <v>0</v>
      </c>
      <c r="K31" s="9">
        <v>0</v>
      </c>
      <c r="L31" s="9">
        <v>0.05</v>
      </c>
      <c r="M31" s="9">
        <v>0.11</v>
      </c>
      <c r="N31" s="8">
        <v>63.16</v>
      </c>
      <c r="O31" s="8">
        <v>4.82</v>
      </c>
      <c r="P31" s="9">
        <v>0</v>
      </c>
      <c r="Q31" s="8">
        <v>0.27</v>
      </c>
      <c r="R31" s="9">
        <v>0.14000000000000001</v>
      </c>
      <c r="S31" s="8">
        <v>100.41999999999999</v>
      </c>
      <c r="U31" s="8">
        <v>0.98697357064161206</v>
      </c>
      <c r="V31" s="8">
        <v>2.8892598220184853E-3</v>
      </c>
      <c r="W31" s="8">
        <v>2.1939321751691882E-3</v>
      </c>
      <c r="X31" s="8">
        <f t="shared" si="2"/>
        <v>0.99205676263879972</v>
      </c>
      <c r="Y31" s="6"/>
      <c r="Z31" s="8">
        <v>0.95551991730703689</v>
      </c>
      <c r="AA31" s="8">
        <v>4.2686185585887181E-2</v>
      </c>
      <c r="AB31" s="8">
        <v>0</v>
      </c>
      <c r="AC31" s="8">
        <v>1.8639039377312283E-3</v>
      </c>
      <c r="AD31" s="8">
        <v>0</v>
      </c>
      <c r="AE31" s="8">
        <v>0</v>
      </c>
      <c r="AF31" s="8">
        <v>1.6620876129855822E-3</v>
      </c>
      <c r="AG31" s="8">
        <f t="shared" si="3"/>
        <v>1.001732094443641</v>
      </c>
      <c r="AH31" s="6"/>
      <c r="AI31" s="8">
        <v>1.3736709624678744E-2</v>
      </c>
      <c r="AJ31" s="6"/>
      <c r="AK31" s="8">
        <v>0.25048121062487194</v>
      </c>
      <c r="AL31" s="6"/>
      <c r="AM31" s="8">
        <v>998.06</v>
      </c>
      <c r="AO31" s="8">
        <v>14.69</v>
      </c>
    </row>
    <row r="32" spans="1:41" ht="16.2" x14ac:dyDescent="0.35">
      <c r="A32" s="6" t="s">
        <v>119</v>
      </c>
      <c r="B32" s="6" t="s">
        <v>120</v>
      </c>
      <c r="C32" s="6" t="s">
        <v>183</v>
      </c>
      <c r="D32" s="6"/>
      <c r="E32" s="6">
        <v>9</v>
      </c>
      <c r="F32" s="7" t="s">
        <v>115</v>
      </c>
      <c r="G32" s="6"/>
      <c r="H32" s="8">
        <v>29.92</v>
      </c>
      <c r="I32" s="8">
        <v>0.22</v>
      </c>
      <c r="J32" s="9">
        <v>0.1</v>
      </c>
      <c r="K32" s="9">
        <v>0.08</v>
      </c>
      <c r="L32" s="8">
        <v>0.55000000000000004</v>
      </c>
      <c r="M32" s="8">
        <v>1.25</v>
      </c>
      <c r="N32" s="8">
        <v>59.44</v>
      </c>
      <c r="O32" s="8">
        <v>6.77</v>
      </c>
      <c r="P32" s="9">
        <v>0.04</v>
      </c>
      <c r="Q32" s="8">
        <v>0.28999999999999998</v>
      </c>
      <c r="R32" s="8">
        <v>0.87</v>
      </c>
      <c r="S32" s="8">
        <v>99.530000000000015</v>
      </c>
      <c r="U32" s="8">
        <v>0.93250077997035508</v>
      </c>
      <c r="V32" s="8">
        <v>3.2979926742823087E-2</v>
      </c>
      <c r="W32" s="8">
        <v>8.0805400705898124E-3</v>
      </c>
      <c r="X32" s="8">
        <f t="shared" si="2"/>
        <v>0.97356124678376799</v>
      </c>
      <c r="Y32" s="6"/>
      <c r="Z32" s="8">
        <v>0.90327956237034657</v>
      </c>
      <c r="AA32" s="8">
        <v>6.0224713008326589E-2</v>
      </c>
      <c r="AB32" s="8">
        <v>2.8366634036073636E-4</v>
      </c>
      <c r="AC32" s="8">
        <v>2.0109604069516499E-3</v>
      </c>
      <c r="AD32" s="8">
        <v>2.6060981387908437E-3</v>
      </c>
      <c r="AE32" s="8">
        <v>2.1117001894303666E-3</v>
      </c>
      <c r="AF32" s="8">
        <v>1.8365060291608948E-2</v>
      </c>
      <c r="AG32" s="8">
        <f t="shared" si="3"/>
        <v>0.9888817607458158</v>
      </c>
      <c r="AH32" s="6"/>
      <c r="AI32" s="8">
        <v>8.5747150224545821E-2</v>
      </c>
      <c r="AJ32" s="6"/>
      <c r="AK32" s="8">
        <v>0.27762197383467035</v>
      </c>
      <c r="AL32" s="6"/>
      <c r="AM32" s="8">
        <v>997.42</v>
      </c>
      <c r="AO32" s="8">
        <v>16.489999999999998</v>
      </c>
    </row>
    <row r="33" spans="1:41" ht="16.2" x14ac:dyDescent="0.35">
      <c r="A33" s="6" t="s">
        <v>119</v>
      </c>
      <c r="B33" s="6" t="s">
        <v>120</v>
      </c>
      <c r="C33" s="6" t="s">
        <v>183</v>
      </c>
      <c r="D33" s="6"/>
      <c r="E33" s="6">
        <v>10</v>
      </c>
      <c r="F33" s="7" t="s">
        <v>116</v>
      </c>
      <c r="G33" s="6"/>
      <c r="H33" s="8">
        <v>25.27</v>
      </c>
      <c r="I33" s="8">
        <v>1.65</v>
      </c>
      <c r="J33" s="8">
        <v>1.1399999999999999</v>
      </c>
      <c r="K33" s="8">
        <v>0.44</v>
      </c>
      <c r="L33" s="8">
        <v>1.34</v>
      </c>
      <c r="M33" s="8">
        <v>0.84</v>
      </c>
      <c r="N33" s="8">
        <v>51.49</v>
      </c>
      <c r="O33" s="8">
        <v>2.4700000000000002</v>
      </c>
      <c r="P33" s="9">
        <v>0</v>
      </c>
      <c r="Q33" s="8">
        <v>2.19</v>
      </c>
      <c r="R33" s="8">
        <v>1.36</v>
      </c>
      <c r="S33" s="8">
        <v>88.19</v>
      </c>
      <c r="U33" s="8">
        <v>0.8797705380241847</v>
      </c>
      <c r="V33" s="8">
        <v>2.4756857525970077E-2</v>
      </c>
      <c r="W33" s="8">
        <v>6.769836955499163E-2</v>
      </c>
      <c r="X33" s="8">
        <f t="shared" si="2"/>
        <v>0.97222576510514647</v>
      </c>
      <c r="Y33" s="6"/>
      <c r="Z33" s="8">
        <v>0.87406319367322249</v>
      </c>
      <c r="AA33" s="8">
        <v>2.4544804729473308E-2</v>
      </c>
      <c r="AB33" s="8">
        <v>0</v>
      </c>
      <c r="AC33" s="8">
        <v>1.6963919176231839E-2</v>
      </c>
      <c r="AD33" s="8">
        <v>3.3187319399433667E-2</v>
      </c>
      <c r="AE33" s="8">
        <v>1.2973928674816476E-2</v>
      </c>
      <c r="AF33" s="8">
        <v>4.9981700174834706E-2</v>
      </c>
      <c r="AG33" s="8">
        <f t="shared" si="3"/>
        <v>1.0117148658280124</v>
      </c>
      <c r="AH33" s="6"/>
      <c r="AI33" s="8">
        <v>0.14973244239727793</v>
      </c>
      <c r="AJ33" s="6"/>
      <c r="AK33" s="8">
        <v>2.0316809306239616</v>
      </c>
      <c r="AL33" s="6"/>
      <c r="AM33" s="8">
        <v>995.27</v>
      </c>
      <c r="AO33" s="8">
        <v>26.32</v>
      </c>
    </row>
    <row r="34" spans="1:41" ht="16.2" x14ac:dyDescent="0.35">
      <c r="A34" s="6" t="s">
        <v>119</v>
      </c>
      <c r="B34" s="6" t="s">
        <v>120</v>
      </c>
      <c r="C34" s="6" t="s">
        <v>183</v>
      </c>
      <c r="D34" s="6"/>
      <c r="E34" s="6">
        <v>11</v>
      </c>
      <c r="F34" s="7" t="s">
        <v>116</v>
      </c>
      <c r="G34" s="6"/>
      <c r="H34" s="8">
        <v>26</v>
      </c>
      <c r="I34" s="8">
        <v>1.41</v>
      </c>
      <c r="J34" s="8">
        <v>1.03</v>
      </c>
      <c r="K34" s="8">
        <v>0.34</v>
      </c>
      <c r="L34" s="8">
        <v>1.1000000000000001</v>
      </c>
      <c r="M34" s="8">
        <v>0.5</v>
      </c>
      <c r="N34" s="8">
        <v>53.53</v>
      </c>
      <c r="O34" s="8">
        <v>2.48</v>
      </c>
      <c r="P34" s="9">
        <v>0.08</v>
      </c>
      <c r="Q34" s="8">
        <v>1.98</v>
      </c>
      <c r="R34" s="8">
        <v>0.87</v>
      </c>
      <c r="S34" s="8">
        <v>89.320000000000007</v>
      </c>
      <c r="U34" s="8">
        <v>0.90305653004658271</v>
      </c>
      <c r="V34" s="8">
        <v>1.4701567857608953E-2</v>
      </c>
      <c r="W34" s="8">
        <v>5.7715278403695378E-2</v>
      </c>
      <c r="X34" s="8">
        <f t="shared" si="2"/>
        <v>0.975473376307887</v>
      </c>
      <c r="Y34" s="6"/>
      <c r="Z34" s="8">
        <v>0.90655592667151708</v>
      </c>
      <c r="AA34" s="8">
        <v>2.4586217888387305E-2</v>
      </c>
      <c r="AB34" s="8">
        <v>6.3225427761759499E-4</v>
      </c>
      <c r="AC34" s="8">
        <v>1.5301171653846639E-2</v>
      </c>
      <c r="AD34" s="8">
        <v>2.9914514969731094E-2</v>
      </c>
      <c r="AE34" s="8">
        <v>1.0001730860084197E-2</v>
      </c>
      <c r="AF34" s="8">
        <v>4.0933259523525702E-2</v>
      </c>
      <c r="AG34" s="8">
        <f t="shared" si="3"/>
        <v>1.0279250758447096</v>
      </c>
      <c r="AH34" s="6"/>
      <c r="AI34" s="8">
        <v>9.5559456321190742E-2</v>
      </c>
      <c r="AJ34" s="6"/>
      <c r="AK34" s="8">
        <v>1.8540354101686769</v>
      </c>
      <c r="AL34" s="6"/>
      <c r="AM34" s="8">
        <v>994.6</v>
      </c>
      <c r="AO34" s="8">
        <v>25.65</v>
      </c>
    </row>
    <row r="35" spans="1:41" ht="16.2" x14ac:dyDescent="0.35">
      <c r="A35" s="6" t="s">
        <v>119</v>
      </c>
      <c r="B35" s="6" t="s">
        <v>120</v>
      </c>
      <c r="C35" s="6" t="s">
        <v>183</v>
      </c>
      <c r="D35" s="6"/>
      <c r="E35" s="6">
        <v>12</v>
      </c>
      <c r="F35" s="7" t="s">
        <v>116</v>
      </c>
      <c r="G35" s="6"/>
      <c r="H35" s="8">
        <v>24.2</v>
      </c>
      <c r="I35" s="8">
        <v>1.54</v>
      </c>
      <c r="J35" s="8">
        <v>0.89</v>
      </c>
      <c r="K35" s="8">
        <v>0.41</v>
      </c>
      <c r="L35" s="8">
        <v>1.63</v>
      </c>
      <c r="M35" s="8">
        <v>1.57</v>
      </c>
      <c r="N35" s="8">
        <v>51.37</v>
      </c>
      <c r="O35" s="8">
        <v>2.15</v>
      </c>
      <c r="P35" s="9">
        <v>0</v>
      </c>
      <c r="Q35" s="8">
        <v>3.62</v>
      </c>
      <c r="R35" s="8">
        <v>1.51</v>
      </c>
      <c r="S35" s="8">
        <v>88.890000000000015</v>
      </c>
      <c r="U35" s="8">
        <v>0.84180259709126448</v>
      </c>
      <c r="V35" s="8">
        <v>4.623241786480356E-2</v>
      </c>
      <c r="W35" s="8">
        <v>6.3131441961678775E-2</v>
      </c>
      <c r="X35" s="8">
        <f t="shared" si="2"/>
        <v>0.95116645691774682</v>
      </c>
      <c r="Y35" s="6"/>
      <c r="Z35" s="8">
        <v>0.87128498476183969</v>
      </c>
      <c r="AA35" s="8">
        <v>2.1346752318473113E-2</v>
      </c>
      <c r="AB35" s="8">
        <v>0</v>
      </c>
      <c r="AC35" s="8">
        <v>2.801698343899045E-2</v>
      </c>
      <c r="AD35" s="8">
        <v>2.5887377300957821E-2</v>
      </c>
      <c r="AE35" s="8">
        <v>1.2079067532659924E-2</v>
      </c>
      <c r="AF35" s="8">
        <v>6.0746960697346065E-2</v>
      </c>
      <c r="AG35" s="8">
        <f t="shared" si="3"/>
        <v>1.019362126050267</v>
      </c>
      <c r="AH35" s="6"/>
      <c r="AI35" s="8">
        <v>0.16610575164337377</v>
      </c>
      <c r="AJ35" s="6"/>
      <c r="AK35" s="8">
        <v>3.3583036387482834</v>
      </c>
      <c r="AL35" s="6"/>
      <c r="AM35" s="8">
        <v>994.13</v>
      </c>
      <c r="AO35" s="8">
        <v>26.85</v>
      </c>
    </row>
    <row r="36" spans="1:41" ht="16.2" x14ac:dyDescent="0.35">
      <c r="A36" s="6" t="s">
        <v>119</v>
      </c>
      <c r="B36" s="6" t="s">
        <v>120</v>
      </c>
      <c r="C36" s="6" t="s">
        <v>183</v>
      </c>
      <c r="D36" s="6"/>
      <c r="E36" s="6">
        <v>13</v>
      </c>
      <c r="F36" s="7" t="s">
        <v>115</v>
      </c>
      <c r="G36" s="6"/>
      <c r="H36" s="8">
        <v>32.6</v>
      </c>
      <c r="I36" s="8">
        <v>0.13</v>
      </c>
      <c r="J36" s="9">
        <v>0</v>
      </c>
      <c r="K36" s="9">
        <v>0</v>
      </c>
      <c r="L36" s="9">
        <v>0.01</v>
      </c>
      <c r="M36" s="9">
        <v>0.15</v>
      </c>
      <c r="N36" s="8">
        <v>62.93</v>
      </c>
      <c r="O36" s="8">
        <v>3.72</v>
      </c>
      <c r="P36" s="9">
        <v>0.08</v>
      </c>
      <c r="Q36" s="8">
        <v>0.27</v>
      </c>
      <c r="R36" s="9">
        <v>0.39</v>
      </c>
      <c r="S36" s="8">
        <v>100.27999999999999</v>
      </c>
      <c r="U36" s="8">
        <v>0.99816545341500407</v>
      </c>
      <c r="V36" s="8">
        <v>3.8880178747801742E-3</v>
      </c>
      <c r="W36" s="8">
        <v>4.6909238179248369E-3</v>
      </c>
      <c r="X36" s="8">
        <f t="shared" si="2"/>
        <v>1.0067443951077091</v>
      </c>
      <c r="Y36" s="6"/>
      <c r="Z36" s="8">
        <v>0.93950357104701665</v>
      </c>
      <c r="AA36" s="8">
        <v>3.2510700746048463E-2</v>
      </c>
      <c r="AB36" s="8">
        <v>5.5735913262048437E-4</v>
      </c>
      <c r="AC36" s="8">
        <v>1.8393594439423603E-3</v>
      </c>
      <c r="AD36" s="8">
        <v>0</v>
      </c>
      <c r="AE36" s="8">
        <v>0</v>
      </c>
      <c r="AF36" s="8">
        <v>3.2804014045121726E-4</v>
      </c>
      <c r="AG36" s="8">
        <f t="shared" si="3"/>
        <v>0.97473903051007904</v>
      </c>
      <c r="AH36" s="6"/>
      <c r="AI36" s="8">
        <v>3.7762641876447435E-2</v>
      </c>
      <c r="AJ36" s="6"/>
      <c r="AK36" s="8">
        <v>0.26765440954448783</v>
      </c>
      <c r="AL36" s="6"/>
      <c r="AM36" s="8">
        <v>996.18</v>
      </c>
      <c r="AO36" s="8">
        <v>20.72</v>
      </c>
    </row>
    <row r="37" spans="1:41" ht="7.2" customHeight="1" x14ac:dyDescent="0.25">
      <c r="H37" s="8"/>
      <c r="I37" s="8"/>
      <c r="J37" s="8"/>
      <c r="K37" s="8"/>
      <c r="L37" s="8"/>
      <c r="M37" s="8"/>
      <c r="N37" s="8"/>
      <c r="O37" s="10"/>
      <c r="P37" s="8"/>
      <c r="Q37" s="10"/>
      <c r="R37" s="8"/>
      <c r="S37" s="8"/>
      <c r="U37" s="8"/>
      <c r="V37" s="8"/>
      <c r="W37" s="8"/>
      <c r="Y37" s="6"/>
      <c r="Z37" s="8"/>
      <c r="AA37" s="8"/>
      <c r="AB37" s="8"/>
      <c r="AC37" s="8"/>
      <c r="AD37" s="8"/>
      <c r="AE37" s="8"/>
      <c r="AF37" s="8"/>
      <c r="AH37" s="6"/>
      <c r="AI37" s="8"/>
      <c r="AJ37" s="6"/>
      <c r="AK37" s="8"/>
      <c r="AL37" s="6"/>
      <c r="AM37" s="8"/>
      <c r="AO37" s="8"/>
    </row>
    <row r="38" spans="1:41" ht="16.2" x14ac:dyDescent="0.35">
      <c r="A38" s="6" t="s">
        <v>119</v>
      </c>
      <c r="B38" s="6" t="s">
        <v>120</v>
      </c>
      <c r="C38" s="6" t="s">
        <v>183</v>
      </c>
      <c r="E38" s="6">
        <v>14</v>
      </c>
      <c r="F38" s="7" t="s">
        <v>115</v>
      </c>
      <c r="H38" s="6" t="s">
        <v>152</v>
      </c>
      <c r="I38" s="6" t="s">
        <v>152</v>
      </c>
      <c r="J38" s="6" t="s">
        <v>152</v>
      </c>
      <c r="K38" s="6" t="s">
        <v>152</v>
      </c>
      <c r="L38" s="6" t="s">
        <v>152</v>
      </c>
      <c r="M38" s="6" t="s">
        <v>152</v>
      </c>
      <c r="N38" s="6" t="s">
        <v>152</v>
      </c>
      <c r="O38" s="6" t="s">
        <v>152</v>
      </c>
      <c r="P38" s="6" t="s">
        <v>152</v>
      </c>
      <c r="Q38" s="6" t="s">
        <v>152</v>
      </c>
      <c r="R38" s="6" t="s">
        <v>152</v>
      </c>
      <c r="S38" s="6" t="s">
        <v>152</v>
      </c>
      <c r="U38" s="6" t="s">
        <v>152</v>
      </c>
      <c r="V38" s="6" t="s">
        <v>152</v>
      </c>
      <c r="W38" s="6" t="s">
        <v>152</v>
      </c>
      <c r="X38" s="6" t="s">
        <v>152</v>
      </c>
      <c r="Z38" s="6" t="s">
        <v>152</v>
      </c>
      <c r="AA38" s="6" t="s">
        <v>152</v>
      </c>
      <c r="AB38" s="6" t="s">
        <v>152</v>
      </c>
      <c r="AC38" s="6" t="s">
        <v>152</v>
      </c>
      <c r="AD38" s="6" t="s">
        <v>152</v>
      </c>
      <c r="AE38" s="6" t="s">
        <v>152</v>
      </c>
      <c r="AF38" s="6" t="s">
        <v>152</v>
      </c>
      <c r="AG38" s="6" t="s">
        <v>152</v>
      </c>
      <c r="AI38" s="6" t="s">
        <v>152</v>
      </c>
      <c r="AK38" s="6" t="s">
        <v>152</v>
      </c>
      <c r="AM38" s="6">
        <v>995.95</v>
      </c>
      <c r="AO38" s="6">
        <v>21.77</v>
      </c>
    </row>
    <row r="39" spans="1:41" ht="16.2" x14ac:dyDescent="0.35">
      <c r="A39" s="6" t="s">
        <v>119</v>
      </c>
      <c r="B39" s="6" t="s">
        <v>120</v>
      </c>
      <c r="C39" s="6" t="s">
        <v>183</v>
      </c>
      <c r="E39" s="6">
        <v>15</v>
      </c>
      <c r="F39" s="7" t="s">
        <v>116</v>
      </c>
      <c r="H39" s="6" t="s">
        <v>152</v>
      </c>
      <c r="I39" s="6" t="s">
        <v>152</v>
      </c>
      <c r="J39" s="6" t="s">
        <v>152</v>
      </c>
      <c r="K39" s="6" t="s">
        <v>152</v>
      </c>
      <c r="L39" s="6" t="s">
        <v>152</v>
      </c>
      <c r="M39" s="6" t="s">
        <v>152</v>
      </c>
      <c r="N39" s="6" t="s">
        <v>152</v>
      </c>
      <c r="O39" s="6" t="s">
        <v>152</v>
      </c>
      <c r="P39" s="6" t="s">
        <v>152</v>
      </c>
      <c r="Q39" s="6" t="s">
        <v>152</v>
      </c>
      <c r="R39" s="6" t="s">
        <v>152</v>
      </c>
      <c r="S39" s="6" t="s">
        <v>152</v>
      </c>
      <c r="U39" s="6" t="s">
        <v>152</v>
      </c>
      <c r="V39" s="6" t="s">
        <v>152</v>
      </c>
      <c r="W39" s="6" t="s">
        <v>152</v>
      </c>
      <c r="X39" s="6" t="s">
        <v>152</v>
      </c>
      <c r="Z39" s="6" t="s">
        <v>152</v>
      </c>
      <c r="AA39" s="6" t="s">
        <v>152</v>
      </c>
      <c r="AB39" s="6" t="s">
        <v>152</v>
      </c>
      <c r="AC39" s="6" t="s">
        <v>152</v>
      </c>
      <c r="AD39" s="6" t="s">
        <v>152</v>
      </c>
      <c r="AE39" s="6" t="s">
        <v>152</v>
      </c>
      <c r="AF39" s="6" t="s">
        <v>152</v>
      </c>
      <c r="AG39" s="6" t="s">
        <v>152</v>
      </c>
      <c r="AI39" s="6" t="s">
        <v>152</v>
      </c>
      <c r="AK39" s="6" t="s">
        <v>152</v>
      </c>
      <c r="AM39" s="6">
        <v>995.79</v>
      </c>
      <c r="AO39" s="6">
        <v>25.09</v>
      </c>
    </row>
    <row r="40" spans="1:41" ht="16.2" x14ac:dyDescent="0.35">
      <c r="A40" s="6" t="s">
        <v>119</v>
      </c>
      <c r="B40" s="6" t="s">
        <v>120</v>
      </c>
      <c r="C40" s="6" t="s">
        <v>183</v>
      </c>
      <c r="E40" s="6">
        <v>16</v>
      </c>
      <c r="F40" s="7" t="s">
        <v>116</v>
      </c>
      <c r="H40" s="6" t="s">
        <v>152</v>
      </c>
      <c r="I40" s="6" t="s">
        <v>152</v>
      </c>
      <c r="J40" s="6" t="s">
        <v>152</v>
      </c>
      <c r="K40" s="6" t="s">
        <v>152</v>
      </c>
      <c r="L40" s="6" t="s">
        <v>152</v>
      </c>
      <c r="M40" s="6" t="s">
        <v>152</v>
      </c>
      <c r="N40" s="6" t="s">
        <v>152</v>
      </c>
      <c r="O40" s="6" t="s">
        <v>152</v>
      </c>
      <c r="P40" s="6" t="s">
        <v>152</v>
      </c>
      <c r="Q40" s="6" t="s">
        <v>152</v>
      </c>
      <c r="R40" s="6" t="s">
        <v>152</v>
      </c>
      <c r="S40" s="6" t="s">
        <v>152</v>
      </c>
      <c r="U40" s="6" t="s">
        <v>152</v>
      </c>
      <c r="V40" s="6" t="s">
        <v>152</v>
      </c>
      <c r="W40" s="6" t="s">
        <v>152</v>
      </c>
      <c r="X40" s="6" t="s">
        <v>152</v>
      </c>
      <c r="Z40" s="6" t="s">
        <v>152</v>
      </c>
      <c r="AA40" s="6" t="s">
        <v>152</v>
      </c>
      <c r="AB40" s="6" t="s">
        <v>152</v>
      </c>
      <c r="AC40" s="6" t="s">
        <v>152</v>
      </c>
      <c r="AD40" s="6" t="s">
        <v>152</v>
      </c>
      <c r="AE40" s="6" t="s">
        <v>152</v>
      </c>
      <c r="AF40" s="6" t="s">
        <v>152</v>
      </c>
      <c r="AG40" s="6" t="s">
        <v>152</v>
      </c>
      <c r="AI40" s="6" t="s">
        <v>152</v>
      </c>
      <c r="AK40" s="6" t="s">
        <v>152</v>
      </c>
      <c r="AM40" s="6">
        <v>992.69</v>
      </c>
      <c r="AO40" s="6">
        <v>29.97</v>
      </c>
    </row>
    <row r="43" spans="1:41" ht="16.2" x14ac:dyDescent="0.35">
      <c r="A43" s="6" t="s">
        <v>121</v>
      </c>
      <c r="B43" s="6" t="s">
        <v>118</v>
      </c>
      <c r="C43" s="6" t="s">
        <v>182</v>
      </c>
      <c r="D43" s="6"/>
      <c r="E43" s="6">
        <v>1</v>
      </c>
      <c r="F43" s="7" t="s">
        <v>115</v>
      </c>
      <c r="G43" s="6"/>
      <c r="H43" s="8">
        <v>29.11</v>
      </c>
      <c r="I43" s="9">
        <v>0.06</v>
      </c>
      <c r="J43" s="8">
        <v>0.22</v>
      </c>
      <c r="K43" s="9">
        <v>0.01</v>
      </c>
      <c r="L43" s="8">
        <v>0.05</v>
      </c>
      <c r="M43" s="9">
        <v>0.1</v>
      </c>
      <c r="N43" s="8">
        <v>63.18</v>
      </c>
      <c r="O43" s="8">
        <v>3.51</v>
      </c>
      <c r="P43" s="9">
        <v>0</v>
      </c>
      <c r="Q43" s="8">
        <v>0.71</v>
      </c>
      <c r="R43" s="9">
        <v>0</v>
      </c>
      <c r="S43" s="8">
        <v>96.95</v>
      </c>
      <c r="U43" s="8">
        <v>0.9488624168110884</v>
      </c>
      <c r="V43" s="8">
        <v>2.7593900806730403E-3</v>
      </c>
      <c r="W43" s="8">
        <v>2.3048484941593488E-3</v>
      </c>
      <c r="X43" s="8">
        <f t="shared" ref="X43:X53" si="4">SUM(U43:W43)</f>
        <v>0.95392665538592081</v>
      </c>
      <c r="Y43" s="6"/>
      <c r="Z43" s="8">
        <v>1.0041449996960876</v>
      </c>
      <c r="AA43" s="8">
        <v>3.2656272552550006E-2</v>
      </c>
      <c r="AB43" s="8">
        <v>0</v>
      </c>
      <c r="AC43" s="8">
        <v>5.1491707788574714E-3</v>
      </c>
      <c r="AD43" s="8">
        <v>5.9963485899080489E-3</v>
      </c>
      <c r="AE43" s="8">
        <v>2.7606776357803648E-4</v>
      </c>
      <c r="AF43" s="8">
        <v>1.7461160264242461E-3</v>
      </c>
      <c r="AG43" s="8">
        <f t="shared" ref="AG43:AG53" si="5">SUM(Z43:AF43)</f>
        <v>1.0499689754074055</v>
      </c>
      <c r="AH43" s="6"/>
      <c r="AI43" s="8">
        <v>0</v>
      </c>
      <c r="AJ43" s="6"/>
      <c r="AK43" s="8">
        <v>0.6586728131246633</v>
      </c>
      <c r="AL43" s="6"/>
      <c r="AM43" s="8">
        <v>991.18</v>
      </c>
      <c r="AO43" s="8">
        <v>35.89</v>
      </c>
    </row>
    <row r="44" spans="1:41" ht="16.2" x14ac:dyDescent="0.35">
      <c r="A44" s="6" t="s">
        <v>121</v>
      </c>
      <c r="B44" s="6" t="s">
        <v>118</v>
      </c>
      <c r="C44" s="6" t="s">
        <v>182</v>
      </c>
      <c r="D44" s="6"/>
      <c r="E44" s="6">
        <v>2</v>
      </c>
      <c r="F44" s="7" t="s">
        <v>116</v>
      </c>
      <c r="G44" s="6"/>
      <c r="H44" s="8">
        <v>17.260000000000002</v>
      </c>
      <c r="I44" s="8">
        <v>1.35</v>
      </c>
      <c r="J44" s="8">
        <v>0.51</v>
      </c>
      <c r="K44" s="8">
        <v>0.75</v>
      </c>
      <c r="L44" s="8">
        <v>3.08</v>
      </c>
      <c r="M44" s="8">
        <v>8.01</v>
      </c>
      <c r="N44" s="8">
        <v>52.38</v>
      </c>
      <c r="O44" s="8">
        <v>2.91</v>
      </c>
      <c r="P44" s="9">
        <v>0.03</v>
      </c>
      <c r="Q44" s="8">
        <v>2.75</v>
      </c>
      <c r="R44" s="8">
        <v>3.24</v>
      </c>
      <c r="S44" s="8">
        <v>92.27</v>
      </c>
      <c r="U44" s="8">
        <v>0.56384590405460888</v>
      </c>
      <c r="V44" s="8">
        <v>0.22151554764362516</v>
      </c>
      <c r="W44" s="8">
        <v>5.1973683799910193E-2</v>
      </c>
      <c r="X44" s="8">
        <f t="shared" si="4"/>
        <v>0.8373351354981442</v>
      </c>
      <c r="Y44" s="6"/>
      <c r="Z44" s="8">
        <v>0.8343358431774055</v>
      </c>
      <c r="AA44" s="8">
        <v>2.7133828982277741E-2</v>
      </c>
      <c r="AB44" s="8">
        <v>2.229980642764077E-4</v>
      </c>
      <c r="AC44" s="8">
        <v>1.9988041384505724E-2</v>
      </c>
      <c r="AD44" s="8">
        <v>1.3931342396050464E-2</v>
      </c>
      <c r="AE44" s="8">
        <v>2.0750834147975079E-2</v>
      </c>
      <c r="AF44" s="8">
        <v>0.10779842348013728</v>
      </c>
      <c r="AG44" s="8">
        <f t="shared" si="5"/>
        <v>1.0241613116326282</v>
      </c>
      <c r="AH44" s="6"/>
      <c r="AI44" s="8">
        <v>0.33471677384075976</v>
      </c>
      <c r="AJ44" s="6"/>
      <c r="AK44" s="8">
        <v>2.5576374652185518</v>
      </c>
      <c r="AL44" s="6"/>
      <c r="AM44" s="8"/>
      <c r="AO44" s="8"/>
    </row>
    <row r="45" spans="1:41" ht="16.2" x14ac:dyDescent="0.35">
      <c r="A45" s="6" t="s">
        <v>121</v>
      </c>
      <c r="B45" s="6" t="s">
        <v>118</v>
      </c>
      <c r="C45" s="6" t="s">
        <v>182</v>
      </c>
      <c r="D45" s="6"/>
      <c r="E45" s="6">
        <v>3</v>
      </c>
      <c r="F45" s="7" t="s">
        <v>115</v>
      </c>
      <c r="G45" s="6"/>
      <c r="H45" s="8">
        <v>26.13</v>
      </c>
      <c r="I45" s="8">
        <v>0.51</v>
      </c>
      <c r="J45" s="8">
        <v>0.37</v>
      </c>
      <c r="K45" s="8">
        <v>0.18</v>
      </c>
      <c r="L45" s="8">
        <v>0.77</v>
      </c>
      <c r="M45" s="8">
        <v>1.75</v>
      </c>
      <c r="N45" s="8">
        <v>59.96</v>
      </c>
      <c r="O45" s="8">
        <v>3.72</v>
      </c>
      <c r="P45" s="9">
        <v>0.03</v>
      </c>
      <c r="Q45" s="8">
        <v>1.53</v>
      </c>
      <c r="R45" s="8">
        <v>0.94</v>
      </c>
      <c r="S45" s="8">
        <v>95.89</v>
      </c>
      <c r="U45" s="8">
        <v>0.85381948597391588</v>
      </c>
      <c r="V45" s="8">
        <v>4.8407957667429967E-2</v>
      </c>
      <c r="W45" s="8">
        <v>1.9639341471888498E-2</v>
      </c>
      <c r="X45" s="8">
        <f t="shared" si="4"/>
        <v>0.92186678511323439</v>
      </c>
      <c r="Y45" s="6"/>
      <c r="Z45" s="8">
        <v>0.95530938707839463</v>
      </c>
      <c r="AA45" s="8">
        <v>3.469509237587718E-2</v>
      </c>
      <c r="AB45" s="8">
        <v>2.2305301964873318E-4</v>
      </c>
      <c r="AC45" s="8">
        <v>1.1123359940416352E-2</v>
      </c>
      <c r="AD45" s="8">
        <v>1.0109543096255653E-2</v>
      </c>
      <c r="AE45" s="8">
        <v>4.9814275100061329E-3</v>
      </c>
      <c r="AF45" s="8">
        <v>2.6956247298198364E-2</v>
      </c>
      <c r="AG45" s="8">
        <f t="shared" si="5"/>
        <v>1.043398110318797</v>
      </c>
      <c r="AH45" s="6"/>
      <c r="AI45" s="8">
        <v>9.7133118942626245E-2</v>
      </c>
      <c r="AJ45" s="6"/>
      <c r="AK45" s="8">
        <v>1.4258334764691305</v>
      </c>
      <c r="AL45" s="6"/>
      <c r="AM45" s="8"/>
      <c r="AO45" s="8"/>
    </row>
    <row r="46" spans="1:41" ht="16.2" x14ac:dyDescent="0.35">
      <c r="A46" s="6" t="s">
        <v>121</v>
      </c>
      <c r="B46" s="6" t="s">
        <v>118</v>
      </c>
      <c r="C46" s="6" t="s">
        <v>182</v>
      </c>
      <c r="D46" s="6"/>
      <c r="E46" s="6">
        <v>4</v>
      </c>
      <c r="F46" s="7" t="s">
        <v>115</v>
      </c>
      <c r="G46" s="6"/>
      <c r="H46" s="8">
        <v>29.43</v>
      </c>
      <c r="I46" s="8">
        <v>0.11</v>
      </c>
      <c r="J46" s="8">
        <v>0.14000000000000001</v>
      </c>
      <c r="K46" s="9">
        <v>0</v>
      </c>
      <c r="L46" s="8">
        <v>0.18</v>
      </c>
      <c r="M46" s="8">
        <v>0.41</v>
      </c>
      <c r="N46" s="8">
        <v>63.81</v>
      </c>
      <c r="O46" s="8">
        <v>4.08</v>
      </c>
      <c r="P46" s="9">
        <v>0</v>
      </c>
      <c r="Q46" s="8">
        <v>0.64</v>
      </c>
      <c r="R46" s="9">
        <v>0.11</v>
      </c>
      <c r="S46" s="8">
        <v>98.91</v>
      </c>
      <c r="U46" s="8">
        <v>0.93860470619034353</v>
      </c>
      <c r="V46" s="8">
        <v>1.1069509597294712E-2</v>
      </c>
      <c r="W46" s="8">
        <v>4.1344261927790185E-3</v>
      </c>
      <c r="X46" s="8">
        <f t="shared" si="4"/>
        <v>0.95380864198041726</v>
      </c>
      <c r="Y46" s="6"/>
      <c r="Z46" s="8">
        <v>0.99228626194781611</v>
      </c>
      <c r="AA46" s="8">
        <v>3.7140785483919657E-2</v>
      </c>
      <c r="AB46" s="8">
        <v>0</v>
      </c>
      <c r="AC46" s="8">
        <v>4.541406183051701E-3</v>
      </c>
      <c r="AD46" s="8">
        <v>3.7335644490545218E-3</v>
      </c>
      <c r="AE46" s="8">
        <v>0</v>
      </c>
      <c r="AF46" s="8">
        <v>6.1504518779429513E-3</v>
      </c>
      <c r="AG46" s="8">
        <f t="shared" si="5"/>
        <v>1.043852469941785</v>
      </c>
      <c r="AH46" s="6"/>
      <c r="AI46" s="8">
        <v>1.1094250780335293E-2</v>
      </c>
      <c r="AJ46" s="6"/>
      <c r="AK46" s="8">
        <v>0.59373323999969652</v>
      </c>
      <c r="AL46" s="6"/>
      <c r="AM46" s="8"/>
      <c r="AO46" s="8"/>
    </row>
    <row r="47" spans="1:41" ht="16.2" x14ac:dyDescent="0.35">
      <c r="A47" s="6" t="s">
        <v>121</v>
      </c>
      <c r="B47" s="6" t="s">
        <v>118</v>
      </c>
      <c r="C47" s="6" t="s">
        <v>182</v>
      </c>
      <c r="D47" s="6"/>
      <c r="E47" s="6">
        <v>5</v>
      </c>
      <c r="F47" s="7" t="s">
        <v>116</v>
      </c>
      <c r="G47" s="6"/>
      <c r="H47" s="8">
        <v>22.45</v>
      </c>
      <c r="I47" s="8">
        <v>0.79</v>
      </c>
      <c r="J47" s="8">
        <v>0.28000000000000003</v>
      </c>
      <c r="K47" s="8">
        <v>1.07</v>
      </c>
      <c r="L47" s="8">
        <v>1.54</v>
      </c>
      <c r="M47" s="8">
        <v>4.43</v>
      </c>
      <c r="N47" s="8">
        <v>53.86</v>
      </c>
      <c r="O47" s="8">
        <v>3.24</v>
      </c>
      <c r="P47" s="9">
        <v>0</v>
      </c>
      <c r="Q47" s="8">
        <v>2.16</v>
      </c>
      <c r="R47" s="8">
        <v>1.17</v>
      </c>
      <c r="S47" s="8">
        <v>90.99</v>
      </c>
      <c r="U47" s="8">
        <v>0.76427888397980925</v>
      </c>
      <c r="V47" s="8">
        <v>0.12767071797927507</v>
      </c>
      <c r="W47" s="8">
        <v>3.1695141835708734E-2</v>
      </c>
      <c r="X47" s="8">
        <f t="shared" si="4"/>
        <v>0.92364474379479311</v>
      </c>
      <c r="Y47" s="6"/>
      <c r="Z47" s="8">
        <v>0.89404140665837972</v>
      </c>
      <c r="AA47" s="8">
        <v>3.1483208208824123E-2</v>
      </c>
      <c r="AB47" s="8">
        <v>0</v>
      </c>
      <c r="AC47" s="8">
        <v>1.6360899396055725E-2</v>
      </c>
      <c r="AD47" s="8">
        <v>7.9707043087240623E-3</v>
      </c>
      <c r="AE47" s="8">
        <v>3.0851334209687067E-2</v>
      </c>
      <c r="AF47" s="8">
        <v>5.6169206760656357E-2</v>
      </c>
      <c r="AG47" s="8">
        <f t="shared" si="5"/>
        <v>1.0368767595423269</v>
      </c>
      <c r="AH47" s="6"/>
      <c r="AI47" s="8">
        <v>0.125960450533044</v>
      </c>
      <c r="AJ47" s="6"/>
      <c r="AK47" s="8">
        <v>2.0038496849989755</v>
      </c>
      <c r="AL47" s="6"/>
      <c r="AM47" s="8"/>
      <c r="AO47" s="8"/>
    </row>
    <row r="48" spans="1:41" ht="16.2" x14ac:dyDescent="0.35">
      <c r="A48" s="6" t="s">
        <v>121</v>
      </c>
      <c r="B48" s="6" t="s">
        <v>118</v>
      </c>
      <c r="C48" s="6" t="s">
        <v>182</v>
      </c>
      <c r="D48" s="6"/>
      <c r="E48" s="6">
        <v>6</v>
      </c>
      <c r="F48" s="7" t="s">
        <v>115</v>
      </c>
      <c r="G48" s="6"/>
      <c r="H48" s="8">
        <v>30.67</v>
      </c>
      <c r="I48" s="8">
        <v>0.06</v>
      </c>
      <c r="J48" s="8">
        <v>0.38</v>
      </c>
      <c r="K48" s="9">
        <v>0.08</v>
      </c>
      <c r="L48" s="8">
        <v>0.15</v>
      </c>
      <c r="M48" s="9">
        <v>0.26</v>
      </c>
      <c r="N48" s="8">
        <v>61.27</v>
      </c>
      <c r="O48" s="8">
        <v>3.34</v>
      </c>
      <c r="P48" s="9">
        <v>0</v>
      </c>
      <c r="Q48" s="8">
        <v>0.75</v>
      </c>
      <c r="R48" s="9">
        <v>0.11</v>
      </c>
      <c r="S48" s="8">
        <v>97.070000000000007</v>
      </c>
      <c r="U48" s="8">
        <v>0.98238138224786653</v>
      </c>
      <c r="V48" s="8">
        <v>7.0500428127697251E-3</v>
      </c>
      <c r="W48" s="8">
        <v>2.2648930052977354E-3</v>
      </c>
      <c r="X48" s="8">
        <f t="shared" si="4"/>
        <v>0.99169631806593406</v>
      </c>
      <c r="Y48" s="6"/>
      <c r="Z48" s="8">
        <v>0.95690758334489989</v>
      </c>
      <c r="AA48" s="8">
        <v>3.0535938339878561E-2</v>
      </c>
      <c r="AB48" s="8">
        <v>0</v>
      </c>
      <c r="AC48" s="8">
        <v>5.3449730312409068E-3</v>
      </c>
      <c r="AD48" s="8">
        <v>1.017778085266292E-2</v>
      </c>
      <c r="AE48" s="8">
        <v>2.1702561302421302E-3</v>
      </c>
      <c r="AF48" s="8">
        <v>5.1475391784425875E-3</v>
      </c>
      <c r="AG48" s="8">
        <f t="shared" si="5"/>
        <v>1.010284070877367</v>
      </c>
      <c r="AH48" s="6"/>
      <c r="AI48" s="8">
        <v>1.1142223371010571E-2</v>
      </c>
      <c r="AJ48" s="6"/>
      <c r="AK48" s="8">
        <v>0.69578114062464425</v>
      </c>
      <c r="AL48" s="6"/>
      <c r="AM48" s="8"/>
      <c r="AO48" s="8"/>
    </row>
    <row r="49" spans="1:41" ht="16.2" x14ac:dyDescent="0.35">
      <c r="A49" s="6" t="s">
        <v>121</v>
      </c>
      <c r="B49" s="6" t="s">
        <v>118</v>
      </c>
      <c r="C49" s="6" t="s">
        <v>182</v>
      </c>
      <c r="D49" s="6"/>
      <c r="E49" s="6">
        <v>7</v>
      </c>
      <c r="F49" s="7" t="s">
        <v>116</v>
      </c>
      <c r="G49" s="6"/>
      <c r="H49" s="8">
        <v>19.059999999999999</v>
      </c>
      <c r="I49" s="8">
        <v>1.86</v>
      </c>
      <c r="J49" s="8">
        <v>0.35</v>
      </c>
      <c r="K49" s="8">
        <v>0.61</v>
      </c>
      <c r="L49" s="8">
        <v>2.83</v>
      </c>
      <c r="M49" s="8">
        <v>7.16</v>
      </c>
      <c r="N49" s="8">
        <v>45.66</v>
      </c>
      <c r="O49" s="8">
        <v>2.13</v>
      </c>
      <c r="P49" s="9">
        <v>0</v>
      </c>
      <c r="Q49" s="8">
        <v>6.78</v>
      </c>
      <c r="R49" s="8">
        <v>3.08</v>
      </c>
      <c r="S49" s="8">
        <v>89.52</v>
      </c>
      <c r="U49" s="8">
        <v>0.6411981210887453</v>
      </c>
      <c r="V49" s="8">
        <v>0.20390807568183367</v>
      </c>
      <c r="W49" s="8">
        <v>7.3741570356296735E-2</v>
      </c>
      <c r="X49" s="8">
        <f t="shared" si="4"/>
        <v>0.91884776712687566</v>
      </c>
      <c r="Y49" s="6"/>
      <c r="Z49" s="8">
        <v>0.74896413343395296</v>
      </c>
      <c r="AA49" s="8">
        <v>2.0452547223164728E-2</v>
      </c>
      <c r="AB49" s="8">
        <v>0</v>
      </c>
      <c r="AC49" s="8">
        <v>5.0747768051379344E-2</v>
      </c>
      <c r="AD49" s="8">
        <v>9.8455626631602771E-3</v>
      </c>
      <c r="AE49" s="8">
        <v>1.7380162677931334E-2</v>
      </c>
      <c r="AF49" s="8">
        <v>0.10199945111043086</v>
      </c>
      <c r="AG49" s="8">
        <f t="shared" si="5"/>
        <v>0.94938962516001946</v>
      </c>
      <c r="AH49" s="6"/>
      <c r="AI49" s="8">
        <v>0.32766713921496349</v>
      </c>
      <c r="AJ49" s="6"/>
      <c r="AK49" s="8">
        <v>6.2898615112467846</v>
      </c>
      <c r="AL49" s="6"/>
      <c r="AM49" s="8"/>
      <c r="AO49" s="8"/>
    </row>
    <row r="50" spans="1:41" ht="16.2" x14ac:dyDescent="0.35">
      <c r="A50" s="6" t="s">
        <v>121</v>
      </c>
      <c r="B50" s="6" t="s">
        <v>118</v>
      </c>
      <c r="C50" s="6" t="s">
        <v>182</v>
      </c>
      <c r="D50" s="6"/>
      <c r="E50" s="6">
        <v>8</v>
      </c>
      <c r="F50" s="7" t="s">
        <v>115</v>
      </c>
      <c r="G50" s="6"/>
      <c r="H50" s="8">
        <v>32.81</v>
      </c>
      <c r="I50" s="9">
        <v>0.02</v>
      </c>
      <c r="J50" s="9">
        <v>7.0000000000000007E-2</v>
      </c>
      <c r="K50" s="9">
        <v>0.01</v>
      </c>
      <c r="L50" s="9">
        <v>0.02</v>
      </c>
      <c r="M50" s="9">
        <v>0.17</v>
      </c>
      <c r="N50" s="8">
        <v>62.6</v>
      </c>
      <c r="O50" s="8">
        <v>3.15</v>
      </c>
      <c r="P50" s="9">
        <v>0</v>
      </c>
      <c r="Q50" s="8">
        <v>0.47</v>
      </c>
      <c r="R50" s="9">
        <v>0.5</v>
      </c>
      <c r="S50" s="8">
        <v>99.820000000000022</v>
      </c>
      <c r="U50" s="8">
        <v>1.003835841516062</v>
      </c>
      <c r="V50" s="8">
        <v>4.4030888378153044E-3</v>
      </c>
      <c r="W50" s="8">
        <v>7.2113496957092974E-4</v>
      </c>
      <c r="X50" s="8">
        <f t="shared" si="4"/>
        <v>1.0089600653234481</v>
      </c>
      <c r="Y50" s="6"/>
      <c r="Z50" s="8">
        <v>0.93387031232054052</v>
      </c>
      <c r="AA50" s="8">
        <v>2.7508409273240272E-2</v>
      </c>
      <c r="AB50" s="8">
        <v>0</v>
      </c>
      <c r="AC50" s="8">
        <v>3.1994272028850906E-3</v>
      </c>
      <c r="AD50" s="8">
        <v>1.7908435994508144E-3</v>
      </c>
      <c r="AE50" s="8">
        <v>2.5912607981633105E-4</v>
      </c>
      <c r="AF50" s="8">
        <v>6.5558425941156337E-4</v>
      </c>
      <c r="AG50" s="8">
        <f t="shared" si="5"/>
        <v>0.9672837027353447</v>
      </c>
      <c r="AH50" s="6"/>
      <c r="AI50" s="8">
        <v>4.8377040886970868E-2</v>
      </c>
      <c r="AJ50" s="6"/>
      <c r="AK50" s="8">
        <v>0.43602284812477704</v>
      </c>
      <c r="AL50" s="6"/>
      <c r="AM50" s="8"/>
      <c r="AO50" s="8"/>
    </row>
    <row r="51" spans="1:41" ht="16.2" x14ac:dyDescent="0.35">
      <c r="A51" s="6" t="s">
        <v>121</v>
      </c>
      <c r="B51" s="6" t="s">
        <v>118</v>
      </c>
      <c r="C51" s="6" t="s">
        <v>182</v>
      </c>
      <c r="D51" s="6"/>
      <c r="E51" s="6">
        <v>9</v>
      </c>
      <c r="F51" s="7" t="s">
        <v>115</v>
      </c>
      <c r="G51" s="6"/>
      <c r="H51" s="8">
        <v>32.119999999999997</v>
      </c>
      <c r="I51" s="9">
        <v>0.09</v>
      </c>
      <c r="J51" s="9">
        <v>0.06</v>
      </c>
      <c r="K51" s="9">
        <v>0.04</v>
      </c>
      <c r="L51" s="8">
        <v>0.21</v>
      </c>
      <c r="M51" s="8">
        <v>0.67</v>
      </c>
      <c r="N51" s="8">
        <v>59.44</v>
      </c>
      <c r="O51" s="8">
        <v>3.79</v>
      </c>
      <c r="P51" s="9">
        <v>0</v>
      </c>
      <c r="Q51" s="8">
        <v>0.33</v>
      </c>
      <c r="R51" s="9">
        <v>0.25</v>
      </c>
      <c r="S51" s="8">
        <v>97</v>
      </c>
      <c r="U51" s="8">
        <v>1.0101270011778203</v>
      </c>
      <c r="V51" s="8">
        <v>1.783722560616104E-2</v>
      </c>
      <c r="W51" s="8">
        <v>3.3355929392675115E-3</v>
      </c>
      <c r="X51" s="8">
        <f t="shared" si="4"/>
        <v>1.0312998197232488</v>
      </c>
      <c r="Y51" s="6"/>
      <c r="Z51" s="8">
        <v>0.91145454099661694</v>
      </c>
      <c r="AA51" s="8">
        <v>3.4020297680344841E-2</v>
      </c>
      <c r="AB51" s="8">
        <v>0</v>
      </c>
      <c r="AC51" s="8">
        <v>2.3090444376333932E-3</v>
      </c>
      <c r="AD51" s="8">
        <v>1.5778105130490163E-3</v>
      </c>
      <c r="AE51" s="8">
        <v>1.0654058870926744E-3</v>
      </c>
      <c r="AF51" s="8">
        <v>7.0755758785000979E-3</v>
      </c>
      <c r="AG51" s="8">
        <f t="shared" si="5"/>
        <v>0.95750267539323697</v>
      </c>
      <c r="AH51" s="6"/>
      <c r="AI51" s="8">
        <v>2.4862985712222719E-2</v>
      </c>
      <c r="AJ51" s="6"/>
      <c r="AK51" s="8">
        <v>0.30614370187484341</v>
      </c>
      <c r="AL51" s="6"/>
      <c r="AM51" s="8"/>
      <c r="AO51" s="8"/>
    </row>
    <row r="52" spans="1:41" ht="16.2" x14ac:dyDescent="0.35">
      <c r="A52" s="6" t="s">
        <v>121</v>
      </c>
      <c r="B52" s="6" t="s">
        <v>118</v>
      </c>
      <c r="C52" s="6" t="s">
        <v>182</v>
      </c>
      <c r="D52" s="6"/>
      <c r="E52" s="6">
        <v>10</v>
      </c>
      <c r="F52" s="7" t="s">
        <v>116</v>
      </c>
      <c r="G52" s="6"/>
      <c r="H52" s="8">
        <v>20.329999999999998</v>
      </c>
      <c r="I52" s="8">
        <v>1.22</v>
      </c>
      <c r="J52" s="8">
        <v>0.35</v>
      </c>
      <c r="K52" s="8">
        <v>1.05</v>
      </c>
      <c r="L52" s="8">
        <v>2.14</v>
      </c>
      <c r="M52" s="8">
        <v>7</v>
      </c>
      <c r="N52" s="8">
        <v>49.22</v>
      </c>
      <c r="O52" s="8">
        <v>2.63</v>
      </c>
      <c r="P52" s="9">
        <v>0</v>
      </c>
      <c r="Q52" s="8">
        <v>2.95</v>
      </c>
      <c r="R52" s="8">
        <v>2.54</v>
      </c>
      <c r="S52" s="8">
        <v>89.43</v>
      </c>
      <c r="U52" s="8">
        <v>0.67794390719879061</v>
      </c>
      <c r="V52" s="8">
        <v>0.19760889172332646</v>
      </c>
      <c r="W52" s="8">
        <v>4.794532942067313E-2</v>
      </c>
      <c r="X52" s="8">
        <f t="shared" si="4"/>
        <v>0.9234981283427901</v>
      </c>
      <c r="Y52" s="6"/>
      <c r="Z52" s="8">
        <v>0.80030174053823033</v>
      </c>
      <c r="AA52" s="8">
        <v>2.5032866756908974E-2</v>
      </c>
      <c r="AB52" s="8">
        <v>0</v>
      </c>
      <c r="AC52" s="8">
        <v>2.1887507450308964E-2</v>
      </c>
      <c r="AD52" s="8">
        <v>9.7595002435980106E-3</v>
      </c>
      <c r="AE52" s="8">
        <v>2.9655164659369404E-2</v>
      </c>
      <c r="AF52" s="8">
        <v>7.6456112340412483E-2</v>
      </c>
      <c r="AG52" s="8">
        <f t="shared" si="5"/>
        <v>0.9630928919888283</v>
      </c>
      <c r="AH52" s="6"/>
      <c r="AI52" s="8">
        <v>0.26785695542881655</v>
      </c>
      <c r="AJ52" s="6"/>
      <c r="AK52" s="8">
        <v>2.7367391531236014</v>
      </c>
      <c r="AL52" s="6"/>
      <c r="AM52" s="8"/>
      <c r="AO52" s="8"/>
    </row>
    <row r="53" spans="1:41" ht="16.2" x14ac:dyDescent="0.35">
      <c r="A53" s="6" t="s">
        <v>121</v>
      </c>
      <c r="B53" s="6" t="s">
        <v>118</v>
      </c>
      <c r="C53" s="6" t="s">
        <v>182</v>
      </c>
      <c r="D53" s="6"/>
      <c r="E53" s="6">
        <v>11</v>
      </c>
      <c r="F53" s="7" t="s">
        <v>116</v>
      </c>
      <c r="G53" s="6"/>
      <c r="H53" s="8">
        <v>25.91</v>
      </c>
      <c r="I53" s="8">
        <v>0.72</v>
      </c>
      <c r="J53" s="8">
        <v>1</v>
      </c>
      <c r="K53" s="8">
        <v>0.44</v>
      </c>
      <c r="L53" s="8">
        <v>1.21</v>
      </c>
      <c r="M53" s="8">
        <v>2.33</v>
      </c>
      <c r="N53" s="8">
        <v>54.44</v>
      </c>
      <c r="O53" s="8">
        <v>2.62</v>
      </c>
      <c r="P53" s="9">
        <v>0</v>
      </c>
      <c r="Q53" s="8">
        <v>2.77</v>
      </c>
      <c r="R53" s="8">
        <v>1.26</v>
      </c>
      <c r="S53" s="8">
        <v>92.7</v>
      </c>
      <c r="U53" s="8">
        <v>0.86129160233919555</v>
      </c>
      <c r="V53" s="8">
        <v>6.5567825354921144E-2</v>
      </c>
      <c r="W53" s="8">
        <v>2.8206252485894746E-2</v>
      </c>
      <c r="X53" s="8">
        <f t="shared" si="4"/>
        <v>0.95506568018001137</v>
      </c>
      <c r="Y53" s="6"/>
      <c r="Z53" s="8">
        <v>0.88238209113827792</v>
      </c>
      <c r="AA53" s="8">
        <v>2.4858936618360038E-2</v>
      </c>
      <c r="AB53" s="8">
        <v>0</v>
      </c>
      <c r="AC53" s="8">
        <v>2.0487099490461107E-2</v>
      </c>
      <c r="AD53" s="8">
        <v>2.7796233505971435E-2</v>
      </c>
      <c r="AE53" s="8">
        <v>1.2387684438078939E-2</v>
      </c>
      <c r="AF53" s="8">
        <v>4.3093346814561617E-2</v>
      </c>
      <c r="AG53" s="8">
        <f t="shared" si="5"/>
        <v>1.0110053920057112</v>
      </c>
      <c r="AH53" s="6"/>
      <c r="AI53" s="8">
        <v>0.13245433395265382</v>
      </c>
      <c r="AJ53" s="6"/>
      <c r="AK53" s="8">
        <v>2.5697516793736863</v>
      </c>
      <c r="AL53" s="6"/>
      <c r="AM53" s="8"/>
      <c r="AO53" s="8"/>
    </row>
    <row r="54" spans="1:41" x14ac:dyDescent="0.25">
      <c r="D54" s="6"/>
      <c r="F54" s="7"/>
      <c r="G54" s="6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U54" s="8"/>
      <c r="V54" s="8"/>
      <c r="W54" s="8"/>
      <c r="Y54" s="6"/>
      <c r="Z54" s="8"/>
      <c r="AA54" s="8"/>
      <c r="AB54" s="8"/>
      <c r="AC54" s="8"/>
      <c r="AD54" s="8"/>
      <c r="AE54" s="8"/>
      <c r="AF54" s="8"/>
      <c r="AH54" s="6"/>
      <c r="AI54" s="8"/>
      <c r="AJ54" s="6"/>
      <c r="AK54" s="8"/>
      <c r="AL54" s="6"/>
      <c r="AM54" s="8"/>
      <c r="AO54" s="8"/>
    </row>
    <row r="55" spans="1:41" x14ac:dyDescent="0.25">
      <c r="D55" s="6"/>
      <c r="F55" s="7"/>
      <c r="G55" s="6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U55" s="8"/>
      <c r="V55" s="8"/>
      <c r="W55" s="8"/>
      <c r="Y55" s="6"/>
      <c r="Z55" s="8"/>
      <c r="AA55" s="8"/>
      <c r="AB55" s="8"/>
      <c r="AC55" s="8"/>
      <c r="AD55" s="8"/>
      <c r="AE55" s="8"/>
      <c r="AF55" s="8"/>
      <c r="AH55" s="6"/>
      <c r="AI55" s="8"/>
      <c r="AJ55" s="6"/>
      <c r="AK55" s="8"/>
      <c r="AL55" s="6"/>
      <c r="AM55" s="8"/>
      <c r="AO55" s="8"/>
    </row>
    <row r="56" spans="1:41" ht="16.2" x14ac:dyDescent="0.35">
      <c r="A56" s="6" t="s">
        <v>122</v>
      </c>
      <c r="B56" s="6" t="s">
        <v>118</v>
      </c>
      <c r="C56" s="6" t="s">
        <v>182</v>
      </c>
      <c r="D56" s="6"/>
      <c r="E56" s="6">
        <v>1</v>
      </c>
      <c r="F56" s="7" t="s">
        <v>115</v>
      </c>
      <c r="G56" s="6"/>
      <c r="H56" s="8">
        <v>30.6</v>
      </c>
      <c r="I56" s="9">
        <v>0.08</v>
      </c>
      <c r="J56" s="9">
        <v>0</v>
      </c>
      <c r="K56" s="9">
        <v>0</v>
      </c>
      <c r="L56" s="8">
        <v>0.18</v>
      </c>
      <c r="M56" s="8">
        <v>0.42</v>
      </c>
      <c r="N56" s="8">
        <v>63.97</v>
      </c>
      <c r="O56" s="8">
        <v>4.37</v>
      </c>
      <c r="P56" s="9">
        <v>0</v>
      </c>
      <c r="Q56" s="8">
        <v>0.24</v>
      </c>
      <c r="R56" s="9">
        <v>0</v>
      </c>
      <c r="S56" s="8">
        <v>99.86</v>
      </c>
      <c r="U56" s="8">
        <v>0.96070076158682916</v>
      </c>
      <c r="V56" s="8">
        <v>1.1162669280648553E-2</v>
      </c>
      <c r="W56" s="8">
        <v>2.9599664487745645E-3</v>
      </c>
      <c r="X56" s="8">
        <f t="shared" ref="X56:X67" si="6">SUM(U56:W56)</f>
        <v>0.97482339731625234</v>
      </c>
      <c r="Y56" s="6"/>
      <c r="Z56" s="8">
        <v>0.97926183259132082</v>
      </c>
      <c r="AA56" s="8">
        <v>3.9160353304834208E-2</v>
      </c>
      <c r="AB56" s="8">
        <v>0</v>
      </c>
      <c r="AC56" s="8">
        <v>1.6764702761751726E-3</v>
      </c>
      <c r="AD56" s="8">
        <v>0</v>
      </c>
      <c r="AE56" s="8">
        <v>0</v>
      </c>
      <c r="AF56" s="8">
        <v>6.0545416068984361E-3</v>
      </c>
      <c r="AG56" s="8">
        <f t="shared" ref="AG56:AG67" si="7">SUM(Z56:AF56)</f>
        <v>1.0261531977792286</v>
      </c>
      <c r="AH56" s="6"/>
      <c r="AI56" s="8">
        <v>0</v>
      </c>
      <c r="AJ56" s="6"/>
      <c r="AK56" s="8">
        <v>0.22264996499988621</v>
      </c>
      <c r="AL56" s="6"/>
      <c r="AM56" s="8"/>
      <c r="AO56" s="8"/>
    </row>
    <row r="57" spans="1:41" ht="16.2" x14ac:dyDescent="0.35">
      <c r="A57" s="6" t="s">
        <v>122</v>
      </c>
      <c r="B57" s="6" t="s">
        <v>118</v>
      </c>
      <c r="C57" s="6" t="s">
        <v>182</v>
      </c>
      <c r="D57" s="6"/>
      <c r="E57" s="6">
        <v>2</v>
      </c>
      <c r="F57" s="7" t="s">
        <v>116</v>
      </c>
      <c r="G57" s="6"/>
      <c r="H57" s="8">
        <v>16.61</v>
      </c>
      <c r="I57" s="8">
        <v>1.69</v>
      </c>
      <c r="J57" s="8">
        <v>0.28999999999999998</v>
      </c>
      <c r="K57" s="8">
        <v>0.65</v>
      </c>
      <c r="L57" s="8">
        <v>3.69</v>
      </c>
      <c r="M57" s="8">
        <v>9.94</v>
      </c>
      <c r="N57" s="8">
        <v>48.63</v>
      </c>
      <c r="O57" s="8">
        <v>2.84</v>
      </c>
      <c r="P57" s="9">
        <v>0.05</v>
      </c>
      <c r="Q57" s="8">
        <v>4.22</v>
      </c>
      <c r="R57" s="8">
        <v>3.49</v>
      </c>
      <c r="S57" s="8">
        <v>92.1</v>
      </c>
      <c r="U57" s="8">
        <v>0.5359263734122206</v>
      </c>
      <c r="V57" s="8">
        <v>0.27150256731110173</v>
      </c>
      <c r="W57" s="8">
        <v>6.4261712470124382E-2</v>
      </c>
      <c r="X57" s="8">
        <f t="shared" si="6"/>
        <v>0.87169065319344674</v>
      </c>
      <c r="Y57" s="6"/>
      <c r="Z57" s="8">
        <v>0.76506006916005787</v>
      </c>
      <c r="AA57" s="8">
        <v>2.6154853577506285E-2</v>
      </c>
      <c r="AB57" s="8">
        <v>3.6708420789379029E-4</v>
      </c>
      <c r="AC57" s="8">
        <v>3.029464416136032E-2</v>
      </c>
      <c r="AD57" s="8">
        <v>7.8241406076994154E-3</v>
      </c>
      <c r="AE57" s="8">
        <v>1.7762476285846297E-2</v>
      </c>
      <c r="AF57" s="8">
        <v>0.12755688872554713</v>
      </c>
      <c r="AG57" s="8">
        <f t="shared" si="7"/>
        <v>0.97502015672591102</v>
      </c>
      <c r="AH57" s="6"/>
      <c r="AI57" s="8">
        <v>0.3561014583598891</v>
      </c>
      <c r="AJ57" s="6"/>
      <c r="AK57" s="8">
        <v>3.9256618005727577</v>
      </c>
      <c r="AL57" s="6"/>
      <c r="AM57" s="8"/>
      <c r="AO57" s="8"/>
    </row>
    <row r="58" spans="1:41" ht="16.2" x14ac:dyDescent="0.35">
      <c r="A58" s="6" t="s">
        <v>122</v>
      </c>
      <c r="B58" s="6" t="s">
        <v>118</v>
      </c>
      <c r="C58" s="6" t="s">
        <v>182</v>
      </c>
      <c r="D58" s="6"/>
      <c r="E58" s="6">
        <v>3</v>
      </c>
      <c r="F58" s="7" t="s">
        <v>115</v>
      </c>
      <c r="G58" s="6"/>
      <c r="H58" s="8">
        <v>30.87</v>
      </c>
      <c r="I58" s="9">
        <v>0.05</v>
      </c>
      <c r="J58" s="9">
        <v>0</v>
      </c>
      <c r="K58" s="9">
        <v>0.01</v>
      </c>
      <c r="L58" s="8">
        <v>0.16</v>
      </c>
      <c r="M58" s="8">
        <v>0.54</v>
      </c>
      <c r="N58" s="8">
        <v>63.82</v>
      </c>
      <c r="O58" s="8">
        <v>3.61</v>
      </c>
      <c r="P58" s="9">
        <v>0</v>
      </c>
      <c r="Q58" s="8">
        <v>0.63</v>
      </c>
      <c r="R58" s="9">
        <v>0.06</v>
      </c>
      <c r="S58" s="8">
        <v>99.75</v>
      </c>
      <c r="U58" s="8">
        <v>0.96530492054985695</v>
      </c>
      <c r="V58" s="8">
        <v>1.4294656027463815E-2</v>
      </c>
      <c r="W58" s="8">
        <v>1.8425869360481249E-3</v>
      </c>
      <c r="X58" s="8">
        <f t="shared" si="6"/>
        <v>0.98144216351336888</v>
      </c>
      <c r="Y58" s="6"/>
      <c r="Z58" s="8">
        <v>0.97306187946939338</v>
      </c>
      <c r="AA58" s="8">
        <v>3.2220594424346764E-2</v>
      </c>
      <c r="AB58" s="8">
        <v>0</v>
      </c>
      <c r="AC58" s="8">
        <v>4.3831501433049692E-3</v>
      </c>
      <c r="AD58" s="8">
        <v>0</v>
      </c>
      <c r="AE58" s="8">
        <v>2.6483937105034415E-4</v>
      </c>
      <c r="AF58" s="8">
        <v>5.3603102568797216E-3</v>
      </c>
      <c r="AG58" s="8">
        <f t="shared" si="7"/>
        <v>1.015290773664975</v>
      </c>
      <c r="AH58" s="6"/>
      <c r="AI58" s="8">
        <v>5.9332407255325657E-3</v>
      </c>
      <c r="AJ58" s="6"/>
      <c r="AK58" s="8">
        <v>0.5844561581247012</v>
      </c>
      <c r="AL58" s="6"/>
      <c r="AM58" s="8"/>
      <c r="AO58" s="8"/>
    </row>
    <row r="59" spans="1:41" ht="16.2" x14ac:dyDescent="0.35">
      <c r="A59" s="6" t="s">
        <v>122</v>
      </c>
      <c r="B59" s="6" t="s">
        <v>118</v>
      </c>
      <c r="C59" s="6" t="s">
        <v>182</v>
      </c>
      <c r="D59" s="6"/>
      <c r="E59" s="6">
        <v>4</v>
      </c>
      <c r="F59" s="7" t="s">
        <v>115</v>
      </c>
      <c r="G59" s="6"/>
      <c r="H59" s="8">
        <v>30.37</v>
      </c>
      <c r="I59" s="8">
        <v>0.19</v>
      </c>
      <c r="J59" s="9">
        <v>0.04</v>
      </c>
      <c r="K59" s="9">
        <v>0.08</v>
      </c>
      <c r="L59" s="8">
        <v>0.34</v>
      </c>
      <c r="M59" s="8">
        <v>1.08</v>
      </c>
      <c r="N59" s="8">
        <v>63.67</v>
      </c>
      <c r="O59" s="8">
        <v>3.58</v>
      </c>
      <c r="P59" s="9">
        <v>0.03</v>
      </c>
      <c r="Q59" s="8">
        <v>0.7</v>
      </c>
      <c r="R59" s="9">
        <v>0.36</v>
      </c>
      <c r="S59" s="8">
        <v>100.44000000000001</v>
      </c>
      <c r="U59" s="8">
        <v>0.93861928164664432</v>
      </c>
      <c r="V59" s="8">
        <v>2.8256638409307411E-2</v>
      </c>
      <c r="W59" s="8">
        <v>6.9203549991149905E-3</v>
      </c>
      <c r="X59" s="8">
        <f t="shared" si="6"/>
        <v>0.97379627505506672</v>
      </c>
      <c r="Y59" s="6"/>
      <c r="Z59" s="8">
        <v>0.95947861182364635</v>
      </c>
      <c r="AA59" s="8">
        <v>3.1581020684079961E-2</v>
      </c>
      <c r="AB59" s="8">
        <v>2.1097263842891558E-4</v>
      </c>
      <c r="AC59" s="8">
        <v>4.8134961319778813E-3</v>
      </c>
      <c r="AD59" s="8">
        <v>1.0337316715522315E-3</v>
      </c>
      <c r="AE59" s="8">
        <v>2.094060977736084E-3</v>
      </c>
      <c r="AF59" s="8">
        <v>1.1258114233340645E-2</v>
      </c>
      <c r="AG59" s="8">
        <f t="shared" si="7"/>
        <v>1.010470008160762</v>
      </c>
      <c r="AH59" s="6"/>
      <c r="AI59" s="8">
        <v>3.5185198745876195E-2</v>
      </c>
      <c r="AJ59" s="6"/>
      <c r="AK59" s="8">
        <v>0.65583568084452415</v>
      </c>
      <c r="AL59" s="6"/>
      <c r="AM59" s="8"/>
      <c r="AO59" s="8"/>
    </row>
    <row r="60" spans="1:41" ht="16.2" x14ac:dyDescent="0.35">
      <c r="A60" s="6" t="s">
        <v>122</v>
      </c>
      <c r="B60" s="6" t="s">
        <v>118</v>
      </c>
      <c r="C60" s="6" t="s">
        <v>182</v>
      </c>
      <c r="D60" s="6"/>
      <c r="E60" s="6">
        <v>5</v>
      </c>
      <c r="F60" s="7" t="s">
        <v>115</v>
      </c>
      <c r="G60" s="6"/>
      <c r="H60" s="8">
        <v>30.98</v>
      </c>
      <c r="I60" s="9">
        <v>0.04</v>
      </c>
      <c r="J60" s="9">
        <v>0.03</v>
      </c>
      <c r="K60" s="9">
        <v>0.04</v>
      </c>
      <c r="L60" s="8">
        <v>7.0000000000000007E-2</v>
      </c>
      <c r="M60" s="9">
        <v>0.08</v>
      </c>
      <c r="N60" s="8">
        <v>63.21</v>
      </c>
      <c r="O60" s="8">
        <v>6.52</v>
      </c>
      <c r="P60" s="9">
        <v>0</v>
      </c>
      <c r="Q60" s="8">
        <v>0.28999999999999998</v>
      </c>
      <c r="R60" s="9">
        <v>0.24</v>
      </c>
      <c r="S60" s="8">
        <v>101.5</v>
      </c>
      <c r="U60" s="8">
        <v>0.96371855528937955</v>
      </c>
      <c r="V60" s="8">
        <v>2.1067395750588368E-3</v>
      </c>
      <c r="W60" s="8">
        <v>1.4664217439359865E-3</v>
      </c>
      <c r="X60" s="8">
        <f t="shared" si="6"/>
        <v>0.96729171660837432</v>
      </c>
      <c r="Y60" s="6"/>
      <c r="Z60" s="8">
        <v>0.95876101498466026</v>
      </c>
      <c r="AA60" s="8">
        <v>5.7891507541710401E-2</v>
      </c>
      <c r="AB60" s="8">
        <v>0</v>
      </c>
      <c r="AC60" s="8">
        <v>2.0071725684829844E-3</v>
      </c>
      <c r="AD60" s="8">
        <v>7.8035679024902492E-4</v>
      </c>
      <c r="AE60" s="8">
        <v>1.0538612989178713E-3</v>
      </c>
      <c r="AF60" s="8">
        <v>2.332968644859588E-3</v>
      </c>
      <c r="AG60" s="8">
        <f t="shared" si="7"/>
        <v>1.0228268818288804</v>
      </c>
      <c r="AH60" s="6"/>
      <c r="AI60" s="8">
        <v>2.3609830943955631E-2</v>
      </c>
      <c r="AJ60" s="6"/>
      <c r="AK60" s="8">
        <v>0.26903537437486241</v>
      </c>
      <c r="AL60" s="6"/>
      <c r="AM60" s="8"/>
      <c r="AO60" s="8"/>
    </row>
    <row r="61" spans="1:41" ht="16.2" x14ac:dyDescent="0.35">
      <c r="A61" s="6" t="s">
        <v>122</v>
      </c>
      <c r="B61" s="6" t="s">
        <v>118</v>
      </c>
      <c r="C61" s="6" t="s">
        <v>182</v>
      </c>
      <c r="D61" s="6"/>
      <c r="E61" s="6">
        <v>6</v>
      </c>
      <c r="F61" s="7" t="s">
        <v>115</v>
      </c>
      <c r="G61" s="6"/>
      <c r="H61" s="8">
        <v>31.32</v>
      </c>
      <c r="I61" s="9">
        <v>0.03</v>
      </c>
      <c r="J61" s="9">
        <v>0.04</v>
      </c>
      <c r="K61" s="9">
        <v>0.06</v>
      </c>
      <c r="L61" s="9">
        <v>0.02</v>
      </c>
      <c r="M61" s="9">
        <v>0.13</v>
      </c>
      <c r="N61" s="8">
        <v>61.11</v>
      </c>
      <c r="O61" s="8">
        <v>7.46</v>
      </c>
      <c r="P61" s="9">
        <v>0</v>
      </c>
      <c r="Q61" s="8">
        <v>0.62</v>
      </c>
      <c r="R61" s="9">
        <v>0.05</v>
      </c>
      <c r="S61" s="8">
        <v>100.83999999999999</v>
      </c>
      <c r="U61" s="8">
        <v>0.98366948682246591</v>
      </c>
      <c r="V61" s="8">
        <v>3.4563909384823129E-3</v>
      </c>
      <c r="W61" s="8">
        <v>1.1103983150235039E-3</v>
      </c>
      <c r="X61" s="8">
        <f t="shared" si="6"/>
        <v>0.98823627607597164</v>
      </c>
      <c r="Y61" s="6"/>
      <c r="Z61" s="8">
        <v>0.9358268444991209</v>
      </c>
      <c r="AA61" s="8">
        <v>6.687514395066127E-2</v>
      </c>
      <c r="AB61" s="8">
        <v>0</v>
      </c>
      <c r="AC61" s="8">
        <v>4.3324847587227228E-3</v>
      </c>
      <c r="AD61" s="8">
        <v>1.0504867752242771E-3</v>
      </c>
      <c r="AE61" s="8">
        <v>1.5960017170039565E-3</v>
      </c>
      <c r="AF61" s="8">
        <v>6.7297587619847134E-4</v>
      </c>
      <c r="AG61" s="8">
        <f t="shared" si="7"/>
        <v>1.0103539375769317</v>
      </c>
      <c r="AH61" s="6"/>
      <c r="AI61" s="8">
        <v>4.9660407508899766E-3</v>
      </c>
      <c r="AJ61" s="6"/>
      <c r="AK61" s="8">
        <v>0.57517907624970588</v>
      </c>
      <c r="AL61" s="6"/>
      <c r="AM61" s="11">
        <v>992.61</v>
      </c>
      <c r="AO61" s="8">
        <v>34.08</v>
      </c>
    </row>
    <row r="62" spans="1:41" ht="16.2" x14ac:dyDescent="0.35">
      <c r="A62" s="6" t="s">
        <v>122</v>
      </c>
      <c r="B62" s="6" t="s">
        <v>118</v>
      </c>
      <c r="C62" s="6" t="s">
        <v>182</v>
      </c>
      <c r="D62" s="6"/>
      <c r="E62" s="6">
        <v>7</v>
      </c>
      <c r="F62" s="7" t="s">
        <v>115</v>
      </c>
      <c r="G62" s="6"/>
      <c r="H62" s="8">
        <v>31.78</v>
      </c>
      <c r="I62" s="9">
        <v>0.06</v>
      </c>
      <c r="J62" s="9">
        <v>0</v>
      </c>
      <c r="K62" s="9">
        <v>0.01</v>
      </c>
      <c r="L62" s="8">
        <v>0.06</v>
      </c>
      <c r="M62" s="9">
        <v>0.16</v>
      </c>
      <c r="N62" s="8">
        <v>63.58</v>
      </c>
      <c r="O62" s="8">
        <v>3.29</v>
      </c>
      <c r="P62" s="9">
        <v>0.03</v>
      </c>
      <c r="Q62" s="8">
        <v>0.31</v>
      </c>
      <c r="R62" s="9">
        <v>0.3</v>
      </c>
      <c r="S62" s="8">
        <v>99.580000000000013</v>
      </c>
      <c r="U62" s="8">
        <v>0.98498383809101253</v>
      </c>
      <c r="V62" s="8">
        <v>4.1980465832233589E-3</v>
      </c>
      <c r="W62" s="8">
        <v>2.1915760962729508E-3</v>
      </c>
      <c r="X62" s="8">
        <f t="shared" si="6"/>
        <v>0.99137346077050881</v>
      </c>
      <c r="Y62" s="6"/>
      <c r="Z62" s="8">
        <v>0.96084094992732716</v>
      </c>
      <c r="AA62" s="8">
        <v>2.9105131477861469E-2</v>
      </c>
      <c r="AB62" s="8">
        <v>2.1157125698378091E-4</v>
      </c>
      <c r="AC62" s="8">
        <v>2.1377396530187051E-3</v>
      </c>
      <c r="AD62" s="8">
        <v>0</v>
      </c>
      <c r="AE62" s="8">
        <v>2.6250033923805836E-4</v>
      </c>
      <c r="AF62" s="8">
        <v>1.9923632227598826E-3</v>
      </c>
      <c r="AG62" s="8">
        <f t="shared" si="7"/>
        <v>0.99455025587718893</v>
      </c>
      <c r="AH62" s="6"/>
      <c r="AI62" s="8">
        <v>2.940419502312774E-2</v>
      </c>
      <c r="AJ62" s="6"/>
      <c r="AK62" s="8">
        <v>0.29402948771970888</v>
      </c>
      <c r="AL62" s="6"/>
      <c r="AM62" s="8"/>
      <c r="AO62" s="8"/>
    </row>
    <row r="63" spans="1:41" ht="16.2" x14ac:dyDescent="0.35">
      <c r="A63" s="6" t="s">
        <v>122</v>
      </c>
      <c r="B63" s="6" t="s">
        <v>118</v>
      </c>
      <c r="C63" s="6" t="s">
        <v>182</v>
      </c>
      <c r="D63" s="6"/>
      <c r="E63" s="6">
        <v>8</v>
      </c>
      <c r="F63" s="7" t="s">
        <v>115</v>
      </c>
      <c r="G63" s="6"/>
      <c r="H63" s="8">
        <v>31.49</v>
      </c>
      <c r="I63" s="9">
        <v>0.02</v>
      </c>
      <c r="J63" s="9">
        <v>0</v>
      </c>
      <c r="K63" s="9">
        <v>0.01</v>
      </c>
      <c r="L63" s="9">
        <v>0.02</v>
      </c>
      <c r="M63" s="9">
        <v>0.11</v>
      </c>
      <c r="N63" s="8">
        <v>64.78</v>
      </c>
      <c r="O63" s="8">
        <v>3.88</v>
      </c>
      <c r="P63" s="9">
        <v>0.1</v>
      </c>
      <c r="Q63" s="9">
        <v>0.12</v>
      </c>
      <c r="R63" s="9">
        <v>0.33</v>
      </c>
      <c r="S63" s="8">
        <v>100.86</v>
      </c>
      <c r="U63" s="8">
        <v>0.97035789435626618</v>
      </c>
      <c r="V63" s="8">
        <v>2.8694854503679857E-3</v>
      </c>
      <c r="W63" s="8">
        <v>7.2630556423317928E-4</v>
      </c>
      <c r="X63" s="8">
        <f t="shared" si="6"/>
        <v>0.97395368537086735</v>
      </c>
      <c r="Y63" s="6"/>
      <c r="Z63" s="8">
        <v>0.97332077923406979</v>
      </c>
      <c r="AA63" s="8">
        <v>3.4126320428209657E-2</v>
      </c>
      <c r="AB63" s="8">
        <v>7.0116379458808281E-4</v>
      </c>
      <c r="AC63" s="8">
        <v>8.2273208898139046E-4</v>
      </c>
      <c r="AD63" s="8">
        <v>0</v>
      </c>
      <c r="AE63" s="8">
        <v>2.6098403426547551E-4</v>
      </c>
      <c r="AF63" s="8">
        <v>6.6028485030703065E-4</v>
      </c>
      <c r="AG63" s="8">
        <f t="shared" si="7"/>
        <v>1.0098922644304216</v>
      </c>
      <c r="AH63" s="6"/>
      <c r="AI63" s="8">
        <v>3.2157779338927772E-2</v>
      </c>
      <c r="AJ63" s="6"/>
      <c r="AK63" s="8">
        <v>0.13279148114946296</v>
      </c>
      <c r="AL63" s="6"/>
      <c r="AM63" s="8"/>
      <c r="AO63" s="8"/>
    </row>
    <row r="64" spans="1:41" ht="16.2" x14ac:dyDescent="0.35">
      <c r="A64" s="6" t="s">
        <v>122</v>
      </c>
      <c r="B64" s="6" t="s">
        <v>118</v>
      </c>
      <c r="C64" s="6" t="s">
        <v>182</v>
      </c>
      <c r="D64" s="6"/>
      <c r="E64" s="6">
        <v>9</v>
      </c>
      <c r="F64" s="7" t="s">
        <v>116</v>
      </c>
      <c r="G64" s="6"/>
      <c r="H64" s="8">
        <v>19.829999999999998</v>
      </c>
      <c r="I64" s="8">
        <v>2.69</v>
      </c>
      <c r="J64" s="8">
        <v>0.34</v>
      </c>
      <c r="K64" s="8">
        <v>0.45</v>
      </c>
      <c r="L64" s="8">
        <v>2.2599999999999998</v>
      </c>
      <c r="M64" s="8">
        <v>6.03</v>
      </c>
      <c r="N64" s="8">
        <v>47.89</v>
      </c>
      <c r="O64" s="8">
        <v>2.04</v>
      </c>
      <c r="P64" s="9">
        <v>0</v>
      </c>
      <c r="Q64" s="8">
        <v>5.8</v>
      </c>
      <c r="R64" s="8">
        <v>2.2400000000000002</v>
      </c>
      <c r="S64" s="8">
        <v>89.570000000000007</v>
      </c>
      <c r="U64" s="8">
        <v>0.67337676217818987</v>
      </c>
      <c r="V64" s="8">
        <v>0.17334239074712171</v>
      </c>
      <c r="W64" s="8">
        <v>0.10765092942302686</v>
      </c>
      <c r="X64" s="8">
        <f t="shared" si="6"/>
        <v>0.95437008234833842</v>
      </c>
      <c r="Y64" s="6"/>
      <c r="Z64" s="8">
        <v>0.7929321310273767</v>
      </c>
      <c r="AA64" s="8">
        <v>1.9772611541826825E-2</v>
      </c>
      <c r="AB64" s="8">
        <v>0</v>
      </c>
      <c r="AC64" s="8">
        <v>4.3820901925833489E-2</v>
      </c>
      <c r="AD64" s="8">
        <v>9.6542264055651337E-3</v>
      </c>
      <c r="AE64" s="8">
        <v>1.2942035357849675E-2</v>
      </c>
      <c r="AF64" s="8">
        <v>8.2221596346251244E-2</v>
      </c>
      <c r="AG64" s="8">
        <f t="shared" si="7"/>
        <v>0.96134350260470314</v>
      </c>
      <c r="AH64" s="6"/>
      <c r="AI64" s="8">
        <v>0.24054495754153571</v>
      </c>
      <c r="AJ64" s="6"/>
      <c r="AK64" s="8">
        <v>5.380707487497248</v>
      </c>
      <c r="AL64" s="6"/>
      <c r="AM64" s="8">
        <v>993.96</v>
      </c>
      <c r="AO64" s="8">
        <v>19.899999999999999</v>
      </c>
    </row>
    <row r="65" spans="1:41" ht="16.2" x14ac:dyDescent="0.35">
      <c r="A65" s="6" t="s">
        <v>122</v>
      </c>
      <c r="B65" s="6" t="s">
        <v>118</v>
      </c>
      <c r="C65" s="6" t="s">
        <v>182</v>
      </c>
      <c r="D65" s="6"/>
      <c r="E65" s="6">
        <v>10</v>
      </c>
      <c r="F65" s="7" t="s">
        <v>116</v>
      </c>
      <c r="G65" s="6"/>
      <c r="H65" s="8">
        <v>23.48</v>
      </c>
      <c r="I65" s="8">
        <v>1.69</v>
      </c>
      <c r="J65" s="8">
        <v>1.03</v>
      </c>
      <c r="K65" s="8">
        <v>0.39</v>
      </c>
      <c r="L65" s="8">
        <v>1.73</v>
      </c>
      <c r="M65" s="8">
        <v>3.28</v>
      </c>
      <c r="N65" s="8">
        <v>52.3</v>
      </c>
      <c r="O65" s="8">
        <v>2.58</v>
      </c>
      <c r="P65" s="9">
        <v>0</v>
      </c>
      <c r="Q65" s="8">
        <v>3.41</v>
      </c>
      <c r="R65" s="8">
        <v>1.91</v>
      </c>
      <c r="S65" s="8">
        <v>91.8</v>
      </c>
      <c r="U65" s="8">
        <v>0.78288428475820471</v>
      </c>
      <c r="V65" s="8">
        <v>9.2581749977010269E-2</v>
      </c>
      <c r="W65" s="8">
        <v>6.6407369919076087E-2</v>
      </c>
      <c r="X65" s="8">
        <f t="shared" si="6"/>
        <v>0.94187340465429115</v>
      </c>
      <c r="Y65" s="6"/>
      <c r="Z65" s="8">
        <v>0.85027016472856609</v>
      </c>
      <c r="AA65" s="8">
        <v>2.4553739537765528E-2</v>
      </c>
      <c r="AB65" s="8">
        <v>0</v>
      </c>
      <c r="AC65" s="8">
        <v>2.5297160100769094E-2</v>
      </c>
      <c r="AD65" s="8">
        <v>2.871705229112867E-2</v>
      </c>
      <c r="AE65" s="8">
        <v>1.1013332400141643E-2</v>
      </c>
      <c r="AF65" s="8">
        <v>6.1799881209840979E-2</v>
      </c>
      <c r="AG65" s="8">
        <f t="shared" si="7"/>
        <v>1.001651330268212</v>
      </c>
      <c r="AH65" s="6"/>
      <c r="AI65" s="8">
        <v>0.20139360602713827</v>
      </c>
      <c r="AJ65" s="6"/>
      <c r="AK65" s="8">
        <v>3.1634849193733818</v>
      </c>
      <c r="AL65" s="6"/>
      <c r="AM65" s="8"/>
      <c r="AO65" s="8"/>
    </row>
    <row r="66" spans="1:41" ht="16.2" x14ac:dyDescent="0.35">
      <c r="A66" s="6" t="s">
        <v>122</v>
      </c>
      <c r="B66" s="6" t="s">
        <v>118</v>
      </c>
      <c r="C66" s="6" t="s">
        <v>182</v>
      </c>
      <c r="D66" s="6"/>
      <c r="E66" s="6">
        <v>11</v>
      </c>
      <c r="F66" s="7" t="s">
        <v>116</v>
      </c>
      <c r="G66" s="6"/>
      <c r="H66" s="8">
        <v>19.37</v>
      </c>
      <c r="I66" s="8">
        <v>2.02</v>
      </c>
      <c r="J66" s="8">
        <v>0.5</v>
      </c>
      <c r="K66" s="8">
        <v>0.31</v>
      </c>
      <c r="L66" s="8">
        <v>2.33</v>
      </c>
      <c r="M66" s="8">
        <v>7.52</v>
      </c>
      <c r="N66" s="8">
        <v>39.049999999999997</v>
      </c>
      <c r="O66" s="8">
        <v>2.97</v>
      </c>
      <c r="P66" s="9">
        <v>0.01</v>
      </c>
      <c r="Q66" s="8">
        <v>7.8</v>
      </c>
      <c r="R66" s="8">
        <v>2.11</v>
      </c>
      <c r="S66" s="8">
        <v>83.99</v>
      </c>
      <c r="U66" s="8">
        <v>0.69596584005364948</v>
      </c>
      <c r="V66" s="8">
        <v>0.22873267166531847</v>
      </c>
      <c r="W66" s="8">
        <v>8.5534193609340559E-2</v>
      </c>
      <c r="X66" s="8">
        <f t="shared" si="6"/>
        <v>1.0102327053283084</v>
      </c>
      <c r="Y66" s="6"/>
      <c r="Z66" s="8">
        <v>0.68412444673632955</v>
      </c>
      <c r="AA66" s="8">
        <v>3.0458829386091613E-2</v>
      </c>
      <c r="AB66" s="8">
        <v>8.1755786893303371E-5</v>
      </c>
      <c r="AC66" s="8">
        <v>6.235493248016926E-2</v>
      </c>
      <c r="AD66" s="8">
        <v>1.5022128024570511E-2</v>
      </c>
      <c r="AE66" s="8">
        <v>9.4335391078689476E-3</v>
      </c>
      <c r="AF66" s="8">
        <v>8.9692530811248797E-2</v>
      </c>
      <c r="AG66" s="8">
        <f t="shared" si="7"/>
        <v>0.89116816233317186</v>
      </c>
      <c r="AH66" s="6"/>
      <c r="AI66" s="8">
        <v>0.23974722359273837</v>
      </c>
      <c r="AJ66" s="6"/>
      <c r="AK66" s="8">
        <v>7.238270512361253</v>
      </c>
      <c r="AL66" s="6"/>
      <c r="AM66" s="8">
        <v>990.78</v>
      </c>
      <c r="AO66" s="8">
        <v>36.270000000000003</v>
      </c>
    </row>
    <row r="67" spans="1:41" ht="16.2" x14ac:dyDescent="0.35">
      <c r="A67" s="6" t="s">
        <v>122</v>
      </c>
      <c r="B67" s="6" t="s">
        <v>118</v>
      </c>
      <c r="C67" s="6" t="s">
        <v>182</v>
      </c>
      <c r="D67" s="6"/>
      <c r="E67" s="6">
        <v>12</v>
      </c>
      <c r="F67" s="7" t="s">
        <v>115</v>
      </c>
      <c r="G67" s="6"/>
      <c r="H67" s="8">
        <v>29.15</v>
      </c>
      <c r="I67" s="9">
        <v>0.09</v>
      </c>
      <c r="J67" s="9">
        <v>0.02</v>
      </c>
      <c r="K67" s="9">
        <v>0.12</v>
      </c>
      <c r="L67" s="8">
        <v>0.26</v>
      </c>
      <c r="M67" s="8">
        <v>0.5</v>
      </c>
      <c r="N67" s="8">
        <v>61.9</v>
      </c>
      <c r="O67" s="8">
        <v>3.45</v>
      </c>
      <c r="P67" s="9">
        <v>0</v>
      </c>
      <c r="Q67" s="8">
        <v>0.79</v>
      </c>
      <c r="R67" s="8">
        <v>0.52</v>
      </c>
      <c r="S67" s="8">
        <v>96.8</v>
      </c>
      <c r="U67" s="8">
        <v>0.93848034681876336</v>
      </c>
      <c r="V67" s="8">
        <v>1.3627264534530238E-2</v>
      </c>
      <c r="W67" s="8">
        <v>3.4147524514832892E-3</v>
      </c>
      <c r="X67" s="8">
        <f t="shared" si="6"/>
        <v>0.95552236380477684</v>
      </c>
      <c r="Y67" s="6"/>
      <c r="Z67" s="8">
        <v>0.97170187531697738</v>
      </c>
      <c r="AA67" s="8">
        <v>3.1703278377929404E-2</v>
      </c>
      <c r="AB67" s="8">
        <v>0</v>
      </c>
      <c r="AC67" s="8">
        <v>5.6588948216259229E-3</v>
      </c>
      <c r="AD67" s="8">
        <v>5.3841824782066994E-4</v>
      </c>
      <c r="AE67" s="8">
        <v>3.2720695519639965E-3</v>
      </c>
      <c r="AF67" s="8">
        <v>8.9681326947557618E-3</v>
      </c>
      <c r="AG67" s="8">
        <f t="shared" si="7"/>
        <v>1.0218426690110729</v>
      </c>
      <c r="AH67" s="6"/>
      <c r="AI67" s="8">
        <v>5.2942298821316375E-2</v>
      </c>
      <c r="AJ67" s="6"/>
      <c r="AK67" s="8">
        <v>0.7328894681246253</v>
      </c>
      <c r="AL67" s="6"/>
      <c r="AM67" s="8"/>
      <c r="AO67" s="8"/>
    </row>
    <row r="68" spans="1:41" ht="14.4" x14ac:dyDescent="0.3">
      <c r="D68" s="6"/>
      <c r="F68" s="7"/>
      <c r="G68" s="6"/>
      <c r="H68" s="8"/>
      <c r="I68" s="9"/>
      <c r="J68" s="9"/>
      <c r="K68" s="9"/>
      <c r="L68" s="8"/>
      <c r="M68" s="8"/>
      <c r="N68" s="8"/>
      <c r="O68" s="8"/>
      <c r="P68" s="9"/>
      <c r="Q68" s="8"/>
      <c r="R68" s="8"/>
      <c r="S68" s="8"/>
      <c r="U68" s="8"/>
      <c r="V68" s="8"/>
      <c r="W68" s="8"/>
      <c r="X68" s="8"/>
      <c r="Y68" s="6"/>
      <c r="Z68" s="8"/>
      <c r="AA68" s="8"/>
      <c r="AB68" s="8"/>
      <c r="AC68" s="8"/>
      <c r="AD68" s="8"/>
      <c r="AE68" s="8"/>
      <c r="AF68" s="8"/>
      <c r="AG68" s="8"/>
      <c r="AH68" s="6"/>
      <c r="AI68" s="8"/>
      <c r="AJ68" s="6"/>
      <c r="AK68" s="8"/>
      <c r="AL68" s="6"/>
      <c r="AM68" s="8"/>
      <c r="AO68" s="8"/>
    </row>
    <row r="69" spans="1:41" x14ac:dyDescent="0.25">
      <c r="H69" s="8"/>
      <c r="I69" s="8"/>
      <c r="J69" s="8"/>
      <c r="K69" s="8"/>
      <c r="L69" s="8"/>
      <c r="M69" s="8"/>
      <c r="N69" s="8"/>
      <c r="O69" s="10"/>
      <c r="P69" s="8"/>
      <c r="Q69" s="10"/>
      <c r="R69" s="8"/>
      <c r="S69" s="8"/>
      <c r="U69" s="8"/>
      <c r="V69" s="8"/>
      <c r="W69" s="8"/>
      <c r="Y69" s="6"/>
      <c r="Z69" s="8"/>
      <c r="AA69" s="8"/>
      <c r="AB69" s="8"/>
      <c r="AC69" s="8"/>
      <c r="AD69" s="8"/>
      <c r="AE69" s="8"/>
      <c r="AF69" s="8"/>
      <c r="AH69" s="6"/>
      <c r="AI69" s="8"/>
      <c r="AJ69" s="6"/>
      <c r="AK69" s="8"/>
      <c r="AL69" s="6"/>
      <c r="AM69" s="8"/>
      <c r="AO69" s="8"/>
    </row>
    <row r="70" spans="1:41" ht="16.2" x14ac:dyDescent="0.35">
      <c r="A70" s="6" t="s">
        <v>123</v>
      </c>
      <c r="B70" s="6" t="s">
        <v>120</v>
      </c>
      <c r="C70" s="6" t="s">
        <v>183</v>
      </c>
      <c r="D70" s="6"/>
      <c r="E70" s="6">
        <v>1</v>
      </c>
      <c r="F70" s="7" t="s">
        <v>116</v>
      </c>
      <c r="G70" s="6"/>
      <c r="H70" s="8">
        <v>31.58</v>
      </c>
      <c r="I70" s="9">
        <v>0.09</v>
      </c>
      <c r="J70" s="9">
        <v>0</v>
      </c>
      <c r="K70" s="9">
        <v>0.02</v>
      </c>
      <c r="L70" s="9">
        <v>0</v>
      </c>
      <c r="M70" s="9">
        <v>0.12</v>
      </c>
      <c r="N70" s="8">
        <v>64.22</v>
      </c>
      <c r="O70" s="8">
        <v>3.41</v>
      </c>
      <c r="P70" s="9">
        <v>0</v>
      </c>
      <c r="Q70" s="8">
        <v>0.63</v>
      </c>
      <c r="R70" s="9">
        <v>0.19</v>
      </c>
      <c r="S70" s="8">
        <v>100.25999999999999</v>
      </c>
      <c r="U70" s="8">
        <v>0.97889075375790002</v>
      </c>
      <c r="V70" s="8">
        <v>3.148874890343125E-3</v>
      </c>
      <c r="W70" s="8">
        <v>3.2877190869718036E-3</v>
      </c>
      <c r="X70" s="8">
        <f t="shared" ref="X70:X78" si="8">SUM(U70:W70)</f>
        <v>0.98532734773521491</v>
      </c>
      <c r="Y70" s="6"/>
      <c r="Z70" s="8">
        <v>0.97061761914623623</v>
      </c>
      <c r="AA70" s="8">
        <v>3.0169973974669424E-2</v>
      </c>
      <c r="AB70" s="8">
        <v>0</v>
      </c>
      <c r="AC70" s="8">
        <v>4.3449077264628303E-3</v>
      </c>
      <c r="AD70" s="8">
        <v>0</v>
      </c>
      <c r="AE70" s="8">
        <v>5.2505736373454346E-4</v>
      </c>
      <c r="AF70" s="8">
        <v>0</v>
      </c>
      <c r="AG70" s="8">
        <f>SUM(Z70:AF70)</f>
        <v>1.0056575582111029</v>
      </c>
      <c r="AH70" s="6"/>
      <c r="AI70" s="8">
        <v>1.8624667569412889E-2</v>
      </c>
      <c r="AJ70" s="6"/>
      <c r="AK70" s="8">
        <v>0.5844561581247012</v>
      </c>
      <c r="AL70" s="6"/>
      <c r="AM70" s="8"/>
      <c r="AO70" s="8"/>
    </row>
    <row r="71" spans="1:41" ht="16.2" x14ac:dyDescent="0.35">
      <c r="A71" s="6" t="s">
        <v>123</v>
      </c>
      <c r="B71" s="6" t="s">
        <v>120</v>
      </c>
      <c r="C71" s="6" t="s">
        <v>183</v>
      </c>
      <c r="D71" s="6"/>
      <c r="E71" s="6">
        <v>2</v>
      </c>
      <c r="F71" s="7" t="s">
        <v>116</v>
      </c>
      <c r="G71" s="6"/>
      <c r="H71" s="8">
        <v>31.56</v>
      </c>
      <c r="I71" s="9">
        <v>0.09</v>
      </c>
      <c r="J71" s="9">
        <v>0</v>
      </c>
      <c r="K71" s="9">
        <v>0.11</v>
      </c>
      <c r="L71" s="8">
        <v>0.11</v>
      </c>
      <c r="M71" s="9">
        <v>0.21</v>
      </c>
      <c r="N71" s="8">
        <v>61.29</v>
      </c>
      <c r="O71" s="8">
        <v>3.35</v>
      </c>
      <c r="P71" s="9">
        <v>0</v>
      </c>
      <c r="Q71" s="8">
        <v>1.1200000000000001</v>
      </c>
      <c r="R71" s="8">
        <v>0.74</v>
      </c>
      <c r="S71" s="8">
        <v>98.58</v>
      </c>
      <c r="U71" s="8">
        <v>0.98276131589373339</v>
      </c>
      <c r="V71" s="8">
        <v>5.5358257621829932E-3</v>
      </c>
      <c r="W71" s="8">
        <v>3.3028105328841125E-3</v>
      </c>
      <c r="X71" s="8">
        <f t="shared" si="8"/>
        <v>0.99159995218880048</v>
      </c>
      <c r="Y71" s="6"/>
      <c r="Z71" s="8">
        <v>0.93058585870684651</v>
      </c>
      <c r="AA71" s="8">
        <v>2.9775174921877916E-2</v>
      </c>
      <c r="AB71" s="8">
        <v>0</v>
      </c>
      <c r="AC71" s="8">
        <v>7.7597367651497141E-3</v>
      </c>
      <c r="AD71" s="8">
        <v>0</v>
      </c>
      <c r="AE71" s="8">
        <v>2.9010712898207163E-3</v>
      </c>
      <c r="AF71" s="8">
        <v>3.6698287458856527E-3</v>
      </c>
      <c r="AG71" s="8">
        <f>SUM(Z71:AF71)</f>
        <v>0.97469167042958049</v>
      </c>
      <c r="AH71" s="6"/>
      <c r="AI71" s="8">
        <v>7.2871147184295049E-2</v>
      </c>
      <c r="AJ71" s="6"/>
      <c r="AK71" s="8">
        <v>1.0390331699994688</v>
      </c>
      <c r="AL71" s="6"/>
      <c r="AM71" s="8"/>
      <c r="AO71" s="8"/>
    </row>
    <row r="72" spans="1:41" ht="16.2" x14ac:dyDescent="0.35">
      <c r="A72" s="6" t="s">
        <v>123</v>
      </c>
      <c r="B72" s="6" t="s">
        <v>120</v>
      </c>
      <c r="C72" s="6" t="s">
        <v>183</v>
      </c>
      <c r="D72" s="6"/>
      <c r="E72" s="6">
        <v>3</v>
      </c>
      <c r="F72" s="7" t="s">
        <v>115</v>
      </c>
      <c r="G72" s="6"/>
      <c r="H72" s="8">
        <v>30.34</v>
      </c>
      <c r="I72" s="9">
        <v>0.09</v>
      </c>
      <c r="J72" s="9">
        <v>0</v>
      </c>
      <c r="K72" s="9">
        <v>0.11</v>
      </c>
      <c r="L72" s="9">
        <v>0.01</v>
      </c>
      <c r="M72" s="8">
        <v>0.33</v>
      </c>
      <c r="N72" s="8">
        <v>58.09</v>
      </c>
      <c r="O72" s="8">
        <v>2.9</v>
      </c>
      <c r="P72" s="9">
        <v>0</v>
      </c>
      <c r="Q72" s="8">
        <v>5.44</v>
      </c>
      <c r="R72" s="9">
        <v>0.19</v>
      </c>
      <c r="S72" s="8">
        <v>97.5</v>
      </c>
      <c r="U72" s="8">
        <v>0.98693318218179349</v>
      </c>
      <c r="V72" s="8">
        <v>9.0873692105776106E-3</v>
      </c>
      <c r="W72" s="8">
        <v>3.4502040188271604E-3</v>
      </c>
      <c r="X72" s="8">
        <f t="shared" si="8"/>
        <v>0.99947075541119823</v>
      </c>
      <c r="Y72" s="6"/>
      <c r="Z72" s="8">
        <v>0.9213599273111327</v>
      </c>
      <c r="AA72" s="8">
        <v>2.6925800779738544E-2</v>
      </c>
      <c r="AB72" s="8">
        <v>0</v>
      </c>
      <c r="AC72" s="8">
        <v>3.9372136461634268E-2</v>
      </c>
      <c r="AD72" s="8">
        <v>0</v>
      </c>
      <c r="AE72" s="8">
        <v>3.0305364850290459E-3</v>
      </c>
      <c r="AF72" s="8">
        <v>3.4850918528044105E-4</v>
      </c>
      <c r="AG72" s="8">
        <f>SUM(Z72:AF72)</f>
        <v>0.99103691022281493</v>
      </c>
      <c r="AH72" s="6"/>
      <c r="AI72" s="8">
        <v>1.9545131806408288E-2</v>
      </c>
      <c r="AJ72" s="6"/>
      <c r="AK72" s="8">
        <v>5.0467325399974197</v>
      </c>
      <c r="AL72" s="6"/>
      <c r="AM72" s="8"/>
      <c r="AO72" s="8"/>
    </row>
    <row r="73" spans="1:41" ht="16.2" x14ac:dyDescent="0.35">
      <c r="A73" s="6" t="s">
        <v>123</v>
      </c>
      <c r="B73" s="6" t="s">
        <v>120</v>
      </c>
      <c r="C73" s="6" t="s">
        <v>183</v>
      </c>
      <c r="D73" s="6"/>
      <c r="E73" s="6">
        <v>4</v>
      </c>
      <c r="F73" s="7" t="s">
        <v>115</v>
      </c>
      <c r="G73" s="6"/>
      <c r="H73" s="8">
        <v>30.02</v>
      </c>
      <c r="I73" s="9">
        <v>0</v>
      </c>
      <c r="J73" s="9">
        <v>0</v>
      </c>
      <c r="K73" s="9">
        <v>0.08</v>
      </c>
      <c r="L73" s="9">
        <v>0.05</v>
      </c>
      <c r="M73" s="8">
        <v>0.34</v>
      </c>
      <c r="N73" s="8">
        <v>61.49</v>
      </c>
      <c r="O73" s="8">
        <v>3.06</v>
      </c>
      <c r="P73" s="9">
        <v>0</v>
      </c>
      <c r="Q73" s="8">
        <v>4.68</v>
      </c>
      <c r="R73" s="8">
        <v>0.8</v>
      </c>
      <c r="S73" s="8">
        <v>100.52</v>
      </c>
      <c r="U73" s="8">
        <v>0.9439946558686193</v>
      </c>
      <c r="V73" s="8">
        <v>9.0508595138622805E-3</v>
      </c>
      <c r="W73" s="8">
        <v>0</v>
      </c>
      <c r="X73" s="8">
        <f t="shared" si="8"/>
        <v>0.95304551538248161</v>
      </c>
      <c r="Y73" s="6"/>
      <c r="Z73" s="8">
        <v>0.94279899196248385</v>
      </c>
      <c r="AA73" s="8">
        <v>2.7464944777220134E-2</v>
      </c>
      <c r="AB73" s="8">
        <v>0</v>
      </c>
      <c r="AC73" s="8">
        <v>3.2743312154876851E-2</v>
      </c>
      <c r="AD73" s="8">
        <v>0</v>
      </c>
      <c r="AE73" s="8">
        <v>2.1306076994432473E-3</v>
      </c>
      <c r="AF73" s="8">
        <v>1.6844995780216875E-3</v>
      </c>
      <c r="AG73" s="8">
        <f>SUM(Z73:AF73)</f>
        <v>1.0068223561720457</v>
      </c>
      <c r="AH73" s="6"/>
      <c r="AI73" s="8">
        <v>7.9553934411479427E-2</v>
      </c>
      <c r="AJ73" s="6"/>
      <c r="AK73" s="8">
        <v>4.3416743174977803</v>
      </c>
      <c r="AL73" s="6"/>
      <c r="AM73" s="8"/>
      <c r="AO73" s="8"/>
    </row>
    <row r="74" spans="1:41" ht="16.2" x14ac:dyDescent="0.35">
      <c r="A74" s="6" t="s">
        <v>123</v>
      </c>
      <c r="B74" s="6" t="s">
        <v>120</v>
      </c>
      <c r="C74" s="6" t="s">
        <v>183</v>
      </c>
      <c r="D74" s="6"/>
      <c r="E74" s="6">
        <v>5</v>
      </c>
      <c r="F74" s="7" t="s">
        <v>184</v>
      </c>
      <c r="G74" s="6"/>
      <c r="H74" s="8">
        <v>8.16</v>
      </c>
      <c r="I74" s="9">
        <v>0.04</v>
      </c>
      <c r="J74" s="9">
        <v>7.0000000000000007E-2</v>
      </c>
      <c r="K74" s="9">
        <v>0.06</v>
      </c>
      <c r="L74" s="8">
        <v>0.12</v>
      </c>
      <c r="M74" s="9">
        <v>0.04</v>
      </c>
      <c r="N74" s="8">
        <v>10.73</v>
      </c>
      <c r="O74" s="8">
        <v>0.71</v>
      </c>
      <c r="P74" s="9">
        <v>0.21</v>
      </c>
      <c r="Q74" s="8">
        <v>75.59</v>
      </c>
      <c r="R74" s="9">
        <v>0.09</v>
      </c>
      <c r="S74" s="8">
        <v>95.820000000000007</v>
      </c>
      <c r="U74" s="8"/>
      <c r="V74" s="8"/>
      <c r="W74" s="8"/>
      <c r="X74" s="8"/>
      <c r="Y74" s="6"/>
      <c r="Z74" s="8"/>
      <c r="AA74" s="8"/>
      <c r="AB74" s="8"/>
      <c r="AC74" s="8"/>
      <c r="AD74" s="8"/>
      <c r="AE74" s="8"/>
      <c r="AF74" s="8"/>
      <c r="AG74" s="8"/>
      <c r="AH74" s="6"/>
      <c r="AI74" s="8"/>
      <c r="AJ74" s="6"/>
      <c r="AK74" s="8"/>
      <c r="AL74" s="6"/>
      <c r="AM74" s="8"/>
      <c r="AO74" s="8"/>
    </row>
    <row r="75" spans="1:41" ht="16.2" x14ac:dyDescent="0.35">
      <c r="A75" s="6" t="s">
        <v>123</v>
      </c>
      <c r="B75" s="6" t="s">
        <v>120</v>
      </c>
      <c r="C75" s="6" t="s">
        <v>183</v>
      </c>
      <c r="D75" s="6"/>
      <c r="E75" s="6">
        <v>6</v>
      </c>
      <c r="F75" s="7" t="s">
        <v>116</v>
      </c>
      <c r="G75" s="6"/>
      <c r="H75" s="8">
        <v>27.44</v>
      </c>
      <c r="I75" s="8">
        <v>0.68</v>
      </c>
      <c r="J75" s="9">
        <v>0.1</v>
      </c>
      <c r="K75" s="8">
        <v>0.75</v>
      </c>
      <c r="L75" s="8">
        <v>1.06</v>
      </c>
      <c r="M75" s="8">
        <v>2.4500000000000002</v>
      </c>
      <c r="N75" s="8">
        <v>57.81</v>
      </c>
      <c r="O75" s="8">
        <v>3.07</v>
      </c>
      <c r="P75" s="9">
        <v>0</v>
      </c>
      <c r="Q75" s="8">
        <v>4.0999999999999996</v>
      </c>
      <c r="R75" s="9">
        <v>0.22</v>
      </c>
      <c r="S75" s="8">
        <v>97.679999999999993</v>
      </c>
      <c r="U75" s="8">
        <v>0.88680862200053823</v>
      </c>
      <c r="V75" s="8">
        <v>6.7029185680006306E-2</v>
      </c>
      <c r="W75" s="8">
        <v>2.5899107926805734E-2</v>
      </c>
      <c r="X75" s="8">
        <f t="shared" si="8"/>
        <v>0.97973691560735021</v>
      </c>
      <c r="Y75" s="6"/>
      <c r="Z75" s="8">
        <v>0.91097097090350188</v>
      </c>
      <c r="AA75" s="8">
        <v>2.8319307630048567E-2</v>
      </c>
      <c r="AB75" s="8">
        <v>0</v>
      </c>
      <c r="AC75" s="8">
        <v>2.9481363403222521E-2</v>
      </c>
      <c r="AD75" s="8">
        <v>2.7023957634544119E-3</v>
      </c>
      <c r="AE75" s="8">
        <v>2.0528712879686821E-2</v>
      </c>
      <c r="AF75" s="8">
        <v>3.670233708061562E-2</v>
      </c>
      <c r="AG75" s="8">
        <f t="shared" ref="AG75:AG78" si="9">SUM(Z75:AF75)</f>
        <v>1.0287050876605297</v>
      </c>
      <c r="AH75" s="6"/>
      <c r="AI75" s="8">
        <v>2.2484400311396639E-2</v>
      </c>
      <c r="AJ75" s="6"/>
      <c r="AK75" s="8">
        <v>3.8036035687480534</v>
      </c>
      <c r="AL75" s="6"/>
      <c r="AM75" s="8"/>
      <c r="AO75" s="8"/>
    </row>
    <row r="76" spans="1:41" ht="16.2" x14ac:dyDescent="0.35">
      <c r="A76" s="6" t="s">
        <v>123</v>
      </c>
      <c r="B76" s="6" t="s">
        <v>120</v>
      </c>
      <c r="C76" s="6" t="s">
        <v>183</v>
      </c>
      <c r="D76" s="6"/>
      <c r="E76" s="6">
        <v>7</v>
      </c>
      <c r="F76" s="7" t="s">
        <v>184</v>
      </c>
      <c r="G76" s="6"/>
      <c r="H76" s="8">
        <v>5.52</v>
      </c>
      <c r="I76" s="8">
        <v>0.18</v>
      </c>
      <c r="J76" s="9">
        <v>0</v>
      </c>
      <c r="K76" s="8">
        <v>0.17</v>
      </c>
      <c r="L76" s="8">
        <v>0.27</v>
      </c>
      <c r="M76" s="9">
        <v>0.11</v>
      </c>
      <c r="N76" s="8">
        <v>9.52</v>
      </c>
      <c r="O76" s="8">
        <v>0.88</v>
      </c>
      <c r="P76" s="9">
        <v>0.28999999999999998</v>
      </c>
      <c r="Q76" s="8">
        <v>82.62</v>
      </c>
      <c r="R76" s="9">
        <v>0.25</v>
      </c>
      <c r="S76" s="8">
        <v>99.81</v>
      </c>
      <c r="U76" s="8"/>
      <c r="V76" s="8"/>
      <c r="W76" s="8"/>
      <c r="X76" s="8"/>
      <c r="Y76" s="6"/>
      <c r="Z76" s="8"/>
      <c r="AA76" s="8"/>
      <c r="AB76" s="8"/>
      <c r="AC76" s="8"/>
      <c r="AD76" s="8"/>
      <c r="AE76" s="8"/>
      <c r="AF76" s="8"/>
      <c r="AG76" s="8"/>
      <c r="AH76" s="6"/>
      <c r="AI76" s="8"/>
      <c r="AJ76" s="6"/>
      <c r="AK76" s="8"/>
      <c r="AL76" s="6"/>
      <c r="AM76" s="8"/>
      <c r="AO76" s="8"/>
    </row>
    <row r="77" spans="1:41" ht="16.2" x14ac:dyDescent="0.35">
      <c r="A77" s="6" t="s">
        <v>123</v>
      </c>
      <c r="B77" s="6" t="s">
        <v>120</v>
      </c>
      <c r="C77" s="6" t="s">
        <v>183</v>
      </c>
      <c r="D77" s="6"/>
      <c r="E77" s="6">
        <v>8</v>
      </c>
      <c r="F77" s="7" t="s">
        <v>116</v>
      </c>
      <c r="G77" s="6"/>
      <c r="H77" s="8">
        <v>31</v>
      </c>
      <c r="I77" s="9">
        <v>0.03</v>
      </c>
      <c r="J77" s="9">
        <v>0.04</v>
      </c>
      <c r="K77" s="9">
        <v>0</v>
      </c>
      <c r="L77" s="9">
        <v>0.02</v>
      </c>
      <c r="M77" s="9">
        <v>0.11</v>
      </c>
      <c r="N77" s="8">
        <v>64.84</v>
      </c>
      <c r="O77" s="8">
        <v>3.36</v>
      </c>
      <c r="P77" s="9">
        <v>0</v>
      </c>
      <c r="Q77" s="8">
        <v>0.45</v>
      </c>
      <c r="R77" s="9">
        <v>0.44</v>
      </c>
      <c r="S77" s="8">
        <v>100.29</v>
      </c>
      <c r="U77" s="8">
        <v>0.96063492883127899</v>
      </c>
      <c r="V77" s="8">
        <v>2.8856351799328513E-3</v>
      </c>
      <c r="W77" s="8">
        <v>1.0955899187065751E-3</v>
      </c>
      <c r="X77" s="8">
        <f t="shared" si="8"/>
        <v>0.96461615392991851</v>
      </c>
      <c r="Y77" s="6"/>
      <c r="Z77" s="8">
        <v>0.97970529353640767</v>
      </c>
      <c r="AA77" s="8">
        <v>2.971901512772129E-2</v>
      </c>
      <c r="AB77" s="8">
        <v>0</v>
      </c>
      <c r="AC77" s="8">
        <v>3.1026093798278641E-3</v>
      </c>
      <c r="AD77" s="8">
        <v>1.036477365913453E-3</v>
      </c>
      <c r="AE77" s="8">
        <v>0</v>
      </c>
      <c r="AF77" s="8">
        <v>6.6400099452615141E-4</v>
      </c>
      <c r="AG77" s="8">
        <f t="shared" si="9"/>
        <v>1.0142273964043966</v>
      </c>
      <c r="AH77" s="6"/>
      <c r="AI77" s="8">
        <v>4.3118355061196337E-2</v>
      </c>
      <c r="AJ77" s="6"/>
      <c r="AK77" s="8">
        <v>0.41746868437478657</v>
      </c>
      <c r="AL77" s="6"/>
      <c r="AM77" s="8"/>
      <c r="AO77" s="8"/>
    </row>
    <row r="78" spans="1:41" ht="16.2" x14ac:dyDescent="0.35">
      <c r="A78" s="6" t="s">
        <v>123</v>
      </c>
      <c r="B78" s="6" t="s">
        <v>120</v>
      </c>
      <c r="C78" s="6" t="s">
        <v>183</v>
      </c>
      <c r="D78" s="6"/>
      <c r="E78" s="6">
        <v>9</v>
      </c>
      <c r="F78" s="7" t="s">
        <v>115</v>
      </c>
      <c r="G78" s="6"/>
      <c r="H78" s="8">
        <v>30.24</v>
      </c>
      <c r="I78" s="9">
        <v>0.01</v>
      </c>
      <c r="J78" s="9">
        <v>0.04</v>
      </c>
      <c r="K78" s="9">
        <v>0.06</v>
      </c>
      <c r="L78" s="8">
        <v>0.24</v>
      </c>
      <c r="M78" s="8">
        <v>0.34</v>
      </c>
      <c r="N78" s="8">
        <v>59.05</v>
      </c>
      <c r="O78" s="8">
        <v>3.29</v>
      </c>
      <c r="P78" s="9">
        <v>0.04</v>
      </c>
      <c r="Q78" s="8">
        <v>2.75</v>
      </c>
      <c r="R78" s="9">
        <v>0.72</v>
      </c>
      <c r="S78" s="8">
        <v>96.78</v>
      </c>
      <c r="U78" s="8">
        <v>0.97125345116939943</v>
      </c>
      <c r="V78" s="8">
        <v>9.244464611613332E-3</v>
      </c>
      <c r="W78" s="8">
        <v>3.7851307070737303E-4</v>
      </c>
      <c r="X78" s="8">
        <f t="shared" si="8"/>
        <v>0.98087642885172011</v>
      </c>
      <c r="Y78" s="6"/>
      <c r="Z78" s="8">
        <v>0.92475451163976352</v>
      </c>
      <c r="AA78" s="8">
        <v>3.0160958702996617E-2</v>
      </c>
      <c r="AB78" s="8">
        <v>2.9232837971007237E-4</v>
      </c>
      <c r="AC78" s="8">
        <v>1.9651757192837894E-2</v>
      </c>
      <c r="AD78" s="8">
        <v>1.0742711952490957E-3</v>
      </c>
      <c r="AE78" s="8">
        <v>1.6321373220328243E-3</v>
      </c>
      <c r="AF78" s="8">
        <v>8.2585553586986046E-3</v>
      </c>
      <c r="AG78" s="8">
        <f t="shared" si="9"/>
        <v>0.98582451979128849</v>
      </c>
      <c r="AH78" s="6"/>
      <c r="AI78" s="8">
        <v>7.3130090819510205E-2</v>
      </c>
      <c r="AJ78" s="6"/>
      <c r="AK78" s="8">
        <v>2.5597841150835041</v>
      </c>
      <c r="AL78" s="6"/>
      <c r="AM78" s="8"/>
      <c r="AO78" s="8"/>
    </row>
    <row r="79" spans="1:41" x14ac:dyDescent="0.25">
      <c r="H79" s="8"/>
      <c r="I79" s="8"/>
      <c r="J79" s="8"/>
      <c r="K79" s="8"/>
      <c r="L79" s="8"/>
      <c r="M79" s="8"/>
      <c r="N79" s="8"/>
      <c r="O79" s="10"/>
      <c r="P79" s="8"/>
      <c r="Q79" s="10"/>
      <c r="R79" s="8"/>
      <c r="S79" s="8"/>
      <c r="AK79" s="8"/>
      <c r="AM79" s="8"/>
      <c r="AO79" s="8"/>
    </row>
    <row r="80" spans="1:41" x14ac:dyDescent="0.25">
      <c r="H80" s="8"/>
      <c r="I80" s="8"/>
      <c r="J80" s="8"/>
      <c r="K80" s="8"/>
      <c r="L80" s="8"/>
      <c r="M80" s="8"/>
      <c r="N80" s="8"/>
      <c r="O80" s="10"/>
      <c r="P80" s="8"/>
      <c r="Q80" s="10"/>
      <c r="R80" s="8"/>
      <c r="S80" s="8"/>
      <c r="AK80" s="8"/>
      <c r="AM80" s="8"/>
      <c r="AO80" s="8"/>
    </row>
    <row r="81" spans="1:41" ht="16.2" x14ac:dyDescent="0.35">
      <c r="A81" s="6" t="s">
        <v>124</v>
      </c>
      <c r="B81" s="6" t="s">
        <v>118</v>
      </c>
      <c r="C81" s="6" t="s">
        <v>182</v>
      </c>
      <c r="D81" s="6"/>
      <c r="E81" s="6">
        <v>1</v>
      </c>
      <c r="F81" s="7" t="s">
        <v>115</v>
      </c>
      <c r="G81" s="6"/>
      <c r="H81" s="8">
        <v>26.62</v>
      </c>
      <c r="I81" s="8">
        <v>0.4</v>
      </c>
      <c r="J81" s="8">
        <v>0.56000000000000005</v>
      </c>
      <c r="K81" s="8">
        <v>0.25</v>
      </c>
      <c r="L81" s="8">
        <v>0.63</v>
      </c>
      <c r="M81" s="8">
        <v>1.2</v>
      </c>
      <c r="N81" s="8">
        <v>60.33</v>
      </c>
      <c r="O81" s="8">
        <v>3.64</v>
      </c>
      <c r="P81" s="9">
        <v>0.02</v>
      </c>
      <c r="Q81" s="8">
        <v>1.1499999999999999</v>
      </c>
      <c r="R81" s="8">
        <v>1.29</v>
      </c>
      <c r="S81" s="8">
        <v>96.09</v>
      </c>
      <c r="U81" s="8">
        <v>0.86321595728227118</v>
      </c>
      <c r="V81" s="8">
        <v>3.2941601870221097E-2</v>
      </c>
      <c r="W81" s="8">
        <v>1.528626883438294E-2</v>
      </c>
      <c r="X81" s="8">
        <f t="shared" ref="X81:X88" si="10">SUM(U81:W81)</f>
        <v>0.91144382798687518</v>
      </c>
      <c r="Y81" s="6"/>
      <c r="Z81" s="8">
        <v>0.95389484745976416</v>
      </c>
      <c r="AA81" s="8">
        <v>3.3690794171263548E-2</v>
      </c>
      <c r="AB81" s="8">
        <v>1.4757119852614037E-4</v>
      </c>
      <c r="AC81" s="8">
        <v>8.2971159033567426E-3</v>
      </c>
      <c r="AD81" s="8">
        <v>1.5184573128010845E-2</v>
      </c>
      <c r="AE81" s="8">
        <v>6.8660359801110049E-3</v>
      </c>
      <c r="AF81" s="8">
        <v>2.1887391830818233E-2</v>
      </c>
      <c r="AG81" s="8">
        <f t="shared" ref="AG81:AG88" si="11">SUM(Z81:AF81)</f>
        <v>1.0399683296718505</v>
      </c>
      <c r="AH81" s="6"/>
      <c r="AI81" s="8">
        <v>0.13228601910356971</v>
      </c>
      <c r="AJ81" s="6"/>
      <c r="AK81" s="8">
        <v>1.0711577153543583</v>
      </c>
      <c r="AL81" s="6"/>
      <c r="AM81" s="8"/>
      <c r="AO81" s="8"/>
    </row>
    <row r="82" spans="1:41" ht="16.2" x14ac:dyDescent="0.35">
      <c r="A82" s="6" t="s">
        <v>124</v>
      </c>
      <c r="B82" s="6" t="s">
        <v>118</v>
      </c>
      <c r="C82" s="6" t="s">
        <v>182</v>
      </c>
      <c r="D82" s="6"/>
      <c r="E82" s="6">
        <v>2</v>
      </c>
      <c r="F82" s="7" t="s">
        <v>116</v>
      </c>
      <c r="G82" s="6"/>
      <c r="H82" s="8">
        <v>16.829999999999998</v>
      </c>
      <c r="I82" s="8">
        <v>1.96</v>
      </c>
      <c r="J82" s="8">
        <v>0.69</v>
      </c>
      <c r="K82" s="8">
        <v>0.57999999999999996</v>
      </c>
      <c r="L82" s="8">
        <v>3.61</v>
      </c>
      <c r="M82" s="8">
        <v>8.11</v>
      </c>
      <c r="N82" s="8">
        <v>47.49</v>
      </c>
      <c r="O82" s="8">
        <v>2.64</v>
      </c>
      <c r="P82" s="9">
        <v>0</v>
      </c>
      <c r="Q82" s="8">
        <v>5.55</v>
      </c>
      <c r="R82" s="8">
        <v>2.75</v>
      </c>
      <c r="S82" s="8">
        <v>90.21</v>
      </c>
      <c r="U82" s="8">
        <v>0.56949926088391745</v>
      </c>
      <c r="V82" s="8">
        <v>0.23231751954530161</v>
      </c>
      <c r="W82" s="8">
        <v>7.8161918919254281E-2</v>
      </c>
      <c r="X82" s="8">
        <f t="shared" si="10"/>
        <v>0.87997869934847339</v>
      </c>
      <c r="Y82" s="6"/>
      <c r="Z82" s="8">
        <v>0.78355049095271634</v>
      </c>
      <c r="AA82" s="8">
        <v>2.5498312038599581E-2</v>
      </c>
      <c r="AB82" s="8">
        <v>0</v>
      </c>
      <c r="AC82" s="8">
        <v>4.178495506753007E-2</v>
      </c>
      <c r="AD82" s="8">
        <v>1.9523662479140728E-2</v>
      </c>
      <c r="AE82" s="8">
        <v>1.6622322332804137E-2</v>
      </c>
      <c r="AF82" s="8">
        <v>0.1308754853048037</v>
      </c>
      <c r="AG82" s="8">
        <f t="shared" si="11"/>
        <v>1.0178552281755946</v>
      </c>
      <c r="AH82" s="6"/>
      <c r="AI82" s="8">
        <v>0.29427581475558906</v>
      </c>
      <c r="AJ82" s="6"/>
      <c r="AK82" s="8">
        <v>5.1487804406223674</v>
      </c>
      <c r="AL82" s="6"/>
      <c r="AM82" s="8">
        <v>993.16</v>
      </c>
      <c r="AO82" s="8">
        <v>40.28</v>
      </c>
    </row>
    <row r="83" spans="1:41" ht="16.2" x14ac:dyDescent="0.35">
      <c r="A83" s="6" t="s">
        <v>124</v>
      </c>
      <c r="B83" s="6" t="s">
        <v>118</v>
      </c>
      <c r="C83" s="6" t="s">
        <v>182</v>
      </c>
      <c r="D83" s="6"/>
      <c r="E83" s="6">
        <v>3</v>
      </c>
      <c r="F83" s="7" t="s">
        <v>115</v>
      </c>
      <c r="G83" s="6"/>
      <c r="H83" s="8">
        <v>29.96</v>
      </c>
      <c r="I83" s="9">
        <v>0.02</v>
      </c>
      <c r="J83" s="9">
        <v>0</v>
      </c>
      <c r="K83" s="9">
        <v>0.06</v>
      </c>
      <c r="L83" s="9">
        <v>0.01</v>
      </c>
      <c r="M83" s="9">
        <v>0.18</v>
      </c>
      <c r="N83" s="8">
        <v>63.64</v>
      </c>
      <c r="O83" s="8">
        <v>3.65</v>
      </c>
      <c r="P83" s="9">
        <v>0.08</v>
      </c>
      <c r="Q83" s="8">
        <v>0.52</v>
      </c>
      <c r="R83" s="9">
        <v>0.17</v>
      </c>
      <c r="S83" s="8">
        <v>98.29</v>
      </c>
      <c r="U83" s="8">
        <v>0.95606242060295199</v>
      </c>
      <c r="V83" s="8">
        <v>4.8626051209248664E-3</v>
      </c>
      <c r="W83" s="8">
        <v>7.5215011711476899E-4</v>
      </c>
      <c r="X83" s="8">
        <f t="shared" si="10"/>
        <v>0.96167717584099155</v>
      </c>
      <c r="Y83" s="6"/>
      <c r="Z83" s="8">
        <v>0.99021700134855084</v>
      </c>
      <c r="AA83" s="8">
        <v>3.3245721255728264E-2</v>
      </c>
      <c r="AB83" s="8">
        <v>5.8089097061825344E-4</v>
      </c>
      <c r="AC83" s="8">
        <v>3.6920339859766844E-3</v>
      </c>
      <c r="AD83" s="8">
        <v>0</v>
      </c>
      <c r="AE83" s="8">
        <v>1.6216246847436297E-3</v>
      </c>
      <c r="AF83" s="8">
        <v>3.4189007488320534E-4</v>
      </c>
      <c r="AG83" s="8">
        <f t="shared" si="11"/>
        <v>1.029699162320501</v>
      </c>
      <c r="AH83" s="6"/>
      <c r="AI83" s="8">
        <v>1.7155610934737137E-2</v>
      </c>
      <c r="AJ83" s="6"/>
      <c r="AK83" s="8">
        <v>0.49958145641936919</v>
      </c>
      <c r="AL83" s="6"/>
    </row>
    <row r="84" spans="1:41" ht="16.2" x14ac:dyDescent="0.35">
      <c r="A84" s="6" t="s">
        <v>124</v>
      </c>
      <c r="B84" s="6" t="s">
        <v>118</v>
      </c>
      <c r="C84" s="6" t="s">
        <v>182</v>
      </c>
      <c r="D84" s="6"/>
      <c r="E84" s="6">
        <v>4</v>
      </c>
      <c r="F84" s="7" t="s">
        <v>115</v>
      </c>
      <c r="G84" s="6"/>
      <c r="H84" s="8">
        <v>30.55</v>
      </c>
      <c r="I84" s="9">
        <v>0.01</v>
      </c>
      <c r="J84" s="9">
        <v>0</v>
      </c>
      <c r="K84" s="9">
        <v>0</v>
      </c>
      <c r="L84" s="9">
        <v>0.03</v>
      </c>
      <c r="M84" s="9">
        <v>0.04</v>
      </c>
      <c r="N84" s="8">
        <v>65.83</v>
      </c>
      <c r="O84" s="8">
        <v>3.69</v>
      </c>
      <c r="P84" s="9">
        <v>0</v>
      </c>
      <c r="Q84" s="8">
        <v>0.61</v>
      </c>
      <c r="R84" s="9">
        <v>0.22</v>
      </c>
      <c r="S84" s="8">
        <v>100.98</v>
      </c>
      <c r="U84" s="8">
        <v>0.95094057429733436</v>
      </c>
      <c r="V84" s="8">
        <v>1.0540330140173862E-3</v>
      </c>
      <c r="W84" s="8">
        <v>3.6683625942193467E-4</v>
      </c>
      <c r="X84" s="8">
        <f t="shared" si="10"/>
        <v>0.95236144357077368</v>
      </c>
      <c r="Y84" s="6"/>
      <c r="Z84" s="8">
        <v>0.99912951210528389</v>
      </c>
      <c r="AA84" s="8">
        <v>3.2784380799405453E-2</v>
      </c>
      <c r="AB84" s="8">
        <v>0</v>
      </c>
      <c r="AC84" s="8">
        <v>4.2246419391369257E-3</v>
      </c>
      <c r="AD84" s="8">
        <v>0</v>
      </c>
      <c r="AE84" s="8">
        <v>0</v>
      </c>
      <c r="AF84" s="8">
        <v>1.0004732301424582E-3</v>
      </c>
      <c r="AG84" s="8">
        <f t="shared" si="11"/>
        <v>1.0371390080739689</v>
      </c>
      <c r="AH84" s="6"/>
      <c r="AI84" s="8">
        <v>2.1655971563360618E-2</v>
      </c>
      <c r="AJ84" s="6"/>
      <c r="AK84" s="8">
        <v>0.56590199437471056</v>
      </c>
      <c r="AL84" s="6"/>
    </row>
    <row r="85" spans="1:41" ht="16.2" x14ac:dyDescent="0.35">
      <c r="A85" s="6" t="s">
        <v>124</v>
      </c>
      <c r="B85" s="6" t="s">
        <v>118</v>
      </c>
      <c r="C85" s="6" t="s">
        <v>182</v>
      </c>
      <c r="D85" s="6"/>
      <c r="E85" s="6">
        <v>5</v>
      </c>
      <c r="F85" s="7" t="s">
        <v>116</v>
      </c>
      <c r="G85" s="6"/>
      <c r="H85" s="8">
        <v>24.96</v>
      </c>
      <c r="I85" s="8">
        <v>0.61</v>
      </c>
      <c r="J85" s="8">
        <v>1.54</v>
      </c>
      <c r="K85" s="8">
        <v>0.4</v>
      </c>
      <c r="L85" s="8">
        <v>1.23</v>
      </c>
      <c r="M85" s="8">
        <v>1.7</v>
      </c>
      <c r="N85" s="8">
        <v>55.99</v>
      </c>
      <c r="O85" s="8">
        <v>2.68</v>
      </c>
      <c r="P85" s="9">
        <v>0.05</v>
      </c>
      <c r="Q85" s="8">
        <v>1.91</v>
      </c>
      <c r="R85" s="8">
        <v>1.81</v>
      </c>
      <c r="S85" s="8">
        <v>92.88000000000001</v>
      </c>
      <c r="U85" s="8">
        <v>0.83015026365323852</v>
      </c>
      <c r="V85" s="8">
        <v>4.7864454046638444E-2</v>
      </c>
      <c r="W85" s="8">
        <v>2.3909586041923496E-2</v>
      </c>
      <c r="X85" s="8">
        <f t="shared" si="10"/>
        <v>0.90192430374180044</v>
      </c>
      <c r="Y85" s="6"/>
      <c r="Z85" s="8">
        <v>0.90798435469698491</v>
      </c>
      <c r="AA85" s="8">
        <v>2.5441656169938036E-2</v>
      </c>
      <c r="AB85" s="8">
        <v>3.7839233760447993E-4</v>
      </c>
      <c r="AC85" s="8">
        <v>1.4133945227439614E-2</v>
      </c>
      <c r="AD85" s="8">
        <v>4.2828809393033768E-2</v>
      </c>
      <c r="AE85" s="8">
        <v>1.1267479532217069E-2</v>
      </c>
      <c r="AF85" s="8">
        <v>4.3828771223322356E-2</v>
      </c>
      <c r="AG85" s="8">
        <f t="shared" si="11"/>
        <v>1.0458634085805401</v>
      </c>
      <c r="AH85" s="6"/>
      <c r="AI85" s="8">
        <v>0.19037220150153383</v>
      </c>
      <c r="AJ85" s="6"/>
      <c r="AK85" s="8">
        <v>1.7826558874488538</v>
      </c>
      <c r="AL85" s="6"/>
    </row>
    <row r="86" spans="1:41" ht="16.2" x14ac:dyDescent="0.35">
      <c r="A86" s="6" t="s">
        <v>124</v>
      </c>
      <c r="B86" s="6" t="s">
        <v>118</v>
      </c>
      <c r="C86" s="6" t="s">
        <v>182</v>
      </c>
      <c r="D86" s="6"/>
      <c r="E86" s="6">
        <v>6</v>
      </c>
      <c r="F86" s="7" t="s">
        <v>115</v>
      </c>
      <c r="G86" s="6"/>
      <c r="H86" s="8">
        <v>30.43</v>
      </c>
      <c r="I86" s="8">
        <v>0.17</v>
      </c>
      <c r="J86" s="9">
        <v>0.02</v>
      </c>
      <c r="K86" s="9">
        <v>0.05</v>
      </c>
      <c r="L86" s="8">
        <v>0.32</v>
      </c>
      <c r="M86" s="8">
        <v>0.94</v>
      </c>
      <c r="N86" s="8">
        <v>64.2</v>
      </c>
      <c r="O86" s="8">
        <v>3.38</v>
      </c>
      <c r="P86" s="9">
        <v>0.01</v>
      </c>
      <c r="Q86" s="8">
        <v>0.6</v>
      </c>
      <c r="R86" s="9">
        <v>0.17</v>
      </c>
      <c r="S86" s="8">
        <v>100.29</v>
      </c>
      <c r="U86" s="8">
        <v>0.94431867932606695</v>
      </c>
      <c r="V86" s="8">
        <v>2.4694289814178622E-2</v>
      </c>
      <c r="W86" s="8">
        <v>6.2172115095973767E-3</v>
      </c>
      <c r="X86" s="8">
        <f t="shared" si="10"/>
        <v>0.97523018064984301</v>
      </c>
      <c r="Y86" s="6"/>
      <c r="Z86" s="8">
        <v>0.97142085930652844</v>
      </c>
      <c r="AA86" s="8">
        <v>2.9938620432613732E-2</v>
      </c>
      <c r="AB86" s="8">
        <v>7.0611726110855367E-5</v>
      </c>
      <c r="AC86" s="8">
        <v>4.1427219558516281E-3</v>
      </c>
      <c r="AD86" s="8">
        <v>5.1897898851246353E-4</v>
      </c>
      <c r="AE86" s="8">
        <v>1.3141389564820711E-3</v>
      </c>
      <c r="AF86" s="8">
        <v>1.0639192351890925E-2</v>
      </c>
      <c r="AG86" s="8">
        <f t="shared" si="11"/>
        <v>1.0180451237179902</v>
      </c>
      <c r="AH86" s="6"/>
      <c r="AI86" s="8">
        <v>1.6683162408928493E-2</v>
      </c>
      <c r="AJ86" s="6"/>
      <c r="AK86" s="8">
        <v>0.55877156236466741</v>
      </c>
      <c r="AL86" s="6"/>
      <c r="AM86" s="8"/>
    </row>
    <row r="87" spans="1:41" ht="17.55" customHeight="1" x14ac:dyDescent="0.35">
      <c r="A87" s="6" t="s">
        <v>124</v>
      </c>
      <c r="B87" s="6" t="s">
        <v>118</v>
      </c>
      <c r="C87" s="6" t="s">
        <v>182</v>
      </c>
      <c r="D87" s="6"/>
      <c r="E87" s="6">
        <v>7</v>
      </c>
      <c r="F87" s="7" t="s">
        <v>116</v>
      </c>
      <c r="G87" s="6"/>
      <c r="H87" s="8">
        <v>23.19</v>
      </c>
      <c r="I87" s="8">
        <v>1.1200000000000001</v>
      </c>
      <c r="J87" s="8">
        <v>1.27</v>
      </c>
      <c r="K87" s="8">
        <v>0.41</v>
      </c>
      <c r="L87" s="8">
        <v>1.46</v>
      </c>
      <c r="M87" s="8">
        <v>3.34</v>
      </c>
      <c r="N87" s="8">
        <v>53.79</v>
      </c>
      <c r="O87" s="8">
        <v>2.2400000000000002</v>
      </c>
      <c r="P87" s="9">
        <v>0</v>
      </c>
      <c r="Q87" s="8">
        <v>2.67</v>
      </c>
      <c r="R87" s="8">
        <v>1.69</v>
      </c>
      <c r="S87" s="8">
        <v>91.179999999999993</v>
      </c>
      <c r="U87" s="8">
        <v>0.78167478927539957</v>
      </c>
      <c r="V87" s="8">
        <v>9.5306798785335767E-2</v>
      </c>
      <c r="W87" s="8">
        <v>4.4491133676808993E-2</v>
      </c>
      <c r="X87" s="8">
        <f t="shared" si="10"/>
        <v>0.92147272173754435</v>
      </c>
      <c r="Y87" s="6"/>
      <c r="Z87" s="8">
        <v>0.8840618901824685</v>
      </c>
      <c r="AA87" s="8">
        <v>2.1551218536212859E-2</v>
      </c>
      <c r="AB87" s="8">
        <v>0</v>
      </c>
      <c r="AC87" s="8">
        <v>2.0024170086368507E-2</v>
      </c>
      <c r="AD87" s="8">
        <v>3.5795812872198129E-2</v>
      </c>
      <c r="AE87" s="8">
        <v>1.1704796586823711E-2</v>
      </c>
      <c r="AF87" s="8">
        <v>5.2725446571419823E-2</v>
      </c>
      <c r="AG87" s="8">
        <f t="shared" si="11"/>
        <v>1.0258633348354915</v>
      </c>
      <c r="AH87" s="6"/>
      <c r="AI87" s="8">
        <v>0.18014611033010675</v>
      </c>
      <c r="AJ87" s="6"/>
      <c r="AK87" s="8">
        <v>2.4769808606237333</v>
      </c>
      <c r="AL87" s="6"/>
    </row>
    <row r="88" spans="1:41" ht="16.2" x14ac:dyDescent="0.35">
      <c r="A88" s="6" t="s">
        <v>124</v>
      </c>
      <c r="B88" s="6" t="s">
        <v>118</v>
      </c>
      <c r="C88" s="6" t="s">
        <v>182</v>
      </c>
      <c r="D88" s="6"/>
      <c r="E88" s="6">
        <v>9</v>
      </c>
      <c r="F88" s="7" t="s">
        <v>115</v>
      </c>
      <c r="G88" s="6"/>
      <c r="H88" s="8">
        <v>32.200000000000003</v>
      </c>
      <c r="I88" s="8">
        <v>0.08</v>
      </c>
      <c r="J88" s="9">
        <v>0.05</v>
      </c>
      <c r="K88" s="9">
        <v>0</v>
      </c>
      <c r="L88" s="8">
        <v>0.06</v>
      </c>
      <c r="M88" s="9">
        <v>0.19</v>
      </c>
      <c r="N88" s="8">
        <v>61.84</v>
      </c>
      <c r="O88" s="8">
        <v>4.16</v>
      </c>
      <c r="P88" s="9">
        <v>0</v>
      </c>
      <c r="Q88" s="8">
        <v>0.39</v>
      </c>
      <c r="R88" s="9">
        <v>0.14000000000000001</v>
      </c>
      <c r="S88" s="8">
        <v>99.11</v>
      </c>
      <c r="U88" s="8">
        <v>1.0035377959949121</v>
      </c>
      <c r="V88" s="8">
        <v>5.0128362969292153E-3</v>
      </c>
      <c r="W88" s="8">
        <v>2.9383122249073104E-3</v>
      </c>
      <c r="X88" s="8">
        <f t="shared" si="10"/>
        <v>1.0114889445167488</v>
      </c>
      <c r="Y88" s="6"/>
      <c r="Z88" s="8">
        <v>0.93973004378843861</v>
      </c>
      <c r="AA88" s="8">
        <v>3.7005787333081311E-2</v>
      </c>
      <c r="AB88" s="8">
        <v>0</v>
      </c>
      <c r="AC88" s="8">
        <v>2.704334301654082E-3</v>
      </c>
      <c r="AD88" s="8">
        <v>1.3030198088532943E-3</v>
      </c>
      <c r="AE88" s="8">
        <v>0</v>
      </c>
      <c r="AF88" s="8">
        <v>2.0034161341169711E-3</v>
      </c>
      <c r="AG88" s="8">
        <f t="shared" si="11"/>
        <v>0.98274660136614422</v>
      </c>
      <c r="AH88" s="6"/>
      <c r="AI88" s="8">
        <v>1.3798082141172905E-2</v>
      </c>
      <c r="AJ88" s="6"/>
      <c r="AK88" s="8">
        <v>0.36180619312481505</v>
      </c>
      <c r="AL88" s="6"/>
      <c r="AM88" s="6">
        <v>992.97</v>
      </c>
      <c r="AO88" s="6">
        <v>34.15</v>
      </c>
    </row>
    <row r="89" spans="1:41" ht="7.2" customHeight="1" x14ac:dyDescent="0.25">
      <c r="D89" s="6"/>
      <c r="F89" s="7"/>
      <c r="G89" s="6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U89" s="8"/>
      <c r="V89" s="8"/>
      <c r="W89" s="8"/>
      <c r="X89" s="8"/>
      <c r="Y89" s="6"/>
      <c r="Z89" s="8"/>
      <c r="AA89" s="8"/>
      <c r="AB89" s="8"/>
      <c r="AC89" s="8"/>
      <c r="AD89" s="8"/>
      <c r="AE89" s="8"/>
      <c r="AF89" s="8"/>
      <c r="AG89" s="8"/>
      <c r="AH89" s="6"/>
      <c r="AI89" s="8"/>
      <c r="AJ89" s="6"/>
      <c r="AK89" s="8"/>
      <c r="AL89" s="6"/>
      <c r="AM89" s="8"/>
      <c r="AO89" s="8"/>
    </row>
    <row r="90" spans="1:41" ht="16.2" x14ac:dyDescent="0.35">
      <c r="A90" s="6" t="s">
        <v>124</v>
      </c>
      <c r="B90" s="6" t="s">
        <v>118</v>
      </c>
      <c r="C90" s="6" t="s">
        <v>182</v>
      </c>
      <c r="E90" s="6">
        <v>10</v>
      </c>
      <c r="F90" s="7" t="s">
        <v>115</v>
      </c>
      <c r="H90" s="6" t="s">
        <v>152</v>
      </c>
      <c r="I90" s="6" t="s">
        <v>152</v>
      </c>
      <c r="J90" s="6" t="s">
        <v>152</v>
      </c>
      <c r="K90" s="6" t="s">
        <v>152</v>
      </c>
      <c r="L90" s="6" t="s">
        <v>152</v>
      </c>
      <c r="M90" s="6" t="s">
        <v>152</v>
      </c>
      <c r="N90" s="6" t="s">
        <v>152</v>
      </c>
      <c r="O90" s="6" t="s">
        <v>152</v>
      </c>
      <c r="P90" s="6" t="s">
        <v>152</v>
      </c>
      <c r="Q90" s="6" t="s">
        <v>152</v>
      </c>
      <c r="R90" s="6" t="s">
        <v>152</v>
      </c>
      <c r="S90" s="6" t="s">
        <v>152</v>
      </c>
      <c r="U90" s="6" t="s">
        <v>152</v>
      </c>
      <c r="V90" s="6" t="s">
        <v>152</v>
      </c>
      <c r="W90" s="6" t="s">
        <v>152</v>
      </c>
      <c r="X90" s="6" t="s">
        <v>152</v>
      </c>
      <c r="Z90" s="6" t="s">
        <v>152</v>
      </c>
      <c r="AA90" s="6" t="s">
        <v>152</v>
      </c>
      <c r="AB90" s="6" t="s">
        <v>152</v>
      </c>
      <c r="AC90" s="6" t="s">
        <v>152</v>
      </c>
      <c r="AD90" s="6" t="s">
        <v>152</v>
      </c>
      <c r="AE90" s="6" t="s">
        <v>152</v>
      </c>
      <c r="AF90" s="6" t="s">
        <v>152</v>
      </c>
      <c r="AG90" s="6" t="s">
        <v>152</v>
      </c>
      <c r="AI90" s="6" t="s">
        <v>152</v>
      </c>
      <c r="AK90" s="6" t="s">
        <v>152</v>
      </c>
      <c r="AM90" s="6">
        <v>991.95</v>
      </c>
      <c r="AO90" s="6">
        <v>39.92</v>
      </c>
    </row>
    <row r="91" spans="1:41" ht="16.2" x14ac:dyDescent="0.35">
      <c r="A91" s="6" t="s">
        <v>124</v>
      </c>
      <c r="B91" s="6" t="s">
        <v>118</v>
      </c>
      <c r="C91" s="6" t="s">
        <v>182</v>
      </c>
      <c r="E91" s="6">
        <v>11</v>
      </c>
      <c r="F91" s="7" t="s">
        <v>115</v>
      </c>
      <c r="H91" s="6" t="s">
        <v>152</v>
      </c>
      <c r="I91" s="6" t="s">
        <v>152</v>
      </c>
      <c r="J91" s="6" t="s">
        <v>152</v>
      </c>
      <c r="K91" s="6" t="s">
        <v>152</v>
      </c>
      <c r="L91" s="6" t="s">
        <v>152</v>
      </c>
      <c r="M91" s="6" t="s">
        <v>152</v>
      </c>
      <c r="N91" s="6" t="s">
        <v>152</v>
      </c>
      <c r="O91" s="6" t="s">
        <v>152</v>
      </c>
      <c r="P91" s="6" t="s">
        <v>152</v>
      </c>
      <c r="Q91" s="6" t="s">
        <v>152</v>
      </c>
      <c r="R91" s="6" t="s">
        <v>152</v>
      </c>
      <c r="S91" s="6" t="s">
        <v>152</v>
      </c>
      <c r="U91" s="6" t="s">
        <v>152</v>
      </c>
      <c r="V91" s="6" t="s">
        <v>152</v>
      </c>
      <c r="W91" s="6" t="s">
        <v>152</v>
      </c>
      <c r="X91" s="6" t="s">
        <v>152</v>
      </c>
      <c r="Z91" s="6" t="s">
        <v>152</v>
      </c>
      <c r="AA91" s="6" t="s">
        <v>152</v>
      </c>
      <c r="AB91" s="6" t="s">
        <v>152</v>
      </c>
      <c r="AC91" s="6" t="s">
        <v>152</v>
      </c>
      <c r="AD91" s="6" t="s">
        <v>152</v>
      </c>
      <c r="AE91" s="6" t="s">
        <v>152</v>
      </c>
      <c r="AF91" s="6" t="s">
        <v>152</v>
      </c>
      <c r="AG91" s="6" t="s">
        <v>152</v>
      </c>
      <c r="AI91" s="6" t="s">
        <v>152</v>
      </c>
      <c r="AK91" s="6" t="s">
        <v>152</v>
      </c>
      <c r="AM91" s="6">
        <v>990.41</v>
      </c>
      <c r="AO91" s="6">
        <v>43.69</v>
      </c>
    </row>
    <row r="92" spans="1:41" ht="16.2" x14ac:dyDescent="0.35">
      <c r="A92" s="6" t="s">
        <v>124</v>
      </c>
      <c r="B92" s="6" t="s">
        <v>118</v>
      </c>
      <c r="C92" s="6" t="s">
        <v>182</v>
      </c>
      <c r="E92" s="6">
        <v>12</v>
      </c>
      <c r="F92" s="7" t="s">
        <v>116</v>
      </c>
      <c r="H92" s="6" t="s">
        <v>152</v>
      </c>
      <c r="I92" s="6" t="s">
        <v>152</v>
      </c>
      <c r="J92" s="6" t="s">
        <v>152</v>
      </c>
      <c r="K92" s="6" t="s">
        <v>152</v>
      </c>
      <c r="L92" s="6" t="s">
        <v>152</v>
      </c>
      <c r="M92" s="6" t="s">
        <v>152</v>
      </c>
      <c r="N92" s="6" t="s">
        <v>152</v>
      </c>
      <c r="O92" s="6" t="s">
        <v>152</v>
      </c>
      <c r="P92" s="6" t="s">
        <v>152</v>
      </c>
      <c r="Q92" s="6" t="s">
        <v>152</v>
      </c>
      <c r="R92" s="6" t="s">
        <v>152</v>
      </c>
      <c r="S92" s="6" t="s">
        <v>152</v>
      </c>
      <c r="U92" s="6" t="s">
        <v>152</v>
      </c>
      <c r="V92" s="6" t="s">
        <v>152</v>
      </c>
      <c r="W92" s="6" t="s">
        <v>152</v>
      </c>
      <c r="X92" s="6" t="s">
        <v>152</v>
      </c>
      <c r="Z92" s="6" t="s">
        <v>152</v>
      </c>
      <c r="AA92" s="6" t="s">
        <v>152</v>
      </c>
      <c r="AB92" s="6" t="s">
        <v>152</v>
      </c>
      <c r="AC92" s="6" t="s">
        <v>152</v>
      </c>
      <c r="AD92" s="6" t="s">
        <v>152</v>
      </c>
      <c r="AE92" s="6" t="s">
        <v>152</v>
      </c>
      <c r="AF92" s="6" t="s">
        <v>152</v>
      </c>
      <c r="AG92" s="6" t="s">
        <v>152</v>
      </c>
      <c r="AI92" s="6" t="s">
        <v>152</v>
      </c>
      <c r="AK92" s="6" t="s">
        <v>152</v>
      </c>
      <c r="AM92" s="6">
        <v>992.16</v>
      </c>
      <c r="AO92" s="6">
        <v>40.85</v>
      </c>
    </row>
    <row r="93" spans="1:41" ht="16.2" x14ac:dyDescent="0.35">
      <c r="A93" s="6" t="s">
        <v>124</v>
      </c>
      <c r="B93" s="6" t="s">
        <v>118</v>
      </c>
      <c r="C93" s="6" t="s">
        <v>182</v>
      </c>
      <c r="E93" s="6">
        <v>13</v>
      </c>
      <c r="F93" s="7" t="s">
        <v>116</v>
      </c>
      <c r="H93" s="6" t="s">
        <v>152</v>
      </c>
      <c r="I93" s="6" t="s">
        <v>152</v>
      </c>
      <c r="J93" s="6" t="s">
        <v>152</v>
      </c>
      <c r="K93" s="6" t="s">
        <v>152</v>
      </c>
      <c r="L93" s="6" t="s">
        <v>152</v>
      </c>
      <c r="M93" s="6" t="s">
        <v>152</v>
      </c>
      <c r="N93" s="6" t="s">
        <v>152</v>
      </c>
      <c r="O93" s="6" t="s">
        <v>152</v>
      </c>
      <c r="P93" s="6" t="s">
        <v>152</v>
      </c>
      <c r="Q93" s="6" t="s">
        <v>152</v>
      </c>
      <c r="R93" s="6" t="s">
        <v>152</v>
      </c>
      <c r="S93" s="6" t="s">
        <v>152</v>
      </c>
      <c r="U93" s="6" t="s">
        <v>152</v>
      </c>
      <c r="V93" s="6" t="s">
        <v>152</v>
      </c>
      <c r="W93" s="6" t="s">
        <v>152</v>
      </c>
      <c r="X93" s="6" t="s">
        <v>152</v>
      </c>
      <c r="Z93" s="6" t="s">
        <v>152</v>
      </c>
      <c r="AA93" s="6" t="s">
        <v>152</v>
      </c>
      <c r="AB93" s="6" t="s">
        <v>152</v>
      </c>
      <c r="AC93" s="6" t="s">
        <v>152</v>
      </c>
      <c r="AD93" s="6" t="s">
        <v>152</v>
      </c>
      <c r="AE93" s="6" t="s">
        <v>152</v>
      </c>
      <c r="AF93" s="6" t="s">
        <v>152</v>
      </c>
      <c r="AG93" s="6" t="s">
        <v>152</v>
      </c>
      <c r="AI93" s="6" t="s">
        <v>152</v>
      </c>
      <c r="AK93" s="6" t="s">
        <v>152</v>
      </c>
      <c r="AM93" s="6">
        <v>991.54</v>
      </c>
      <c r="AO93" s="6">
        <v>34.619999999999997</v>
      </c>
    </row>
    <row r="94" spans="1:41" ht="16.2" x14ac:dyDescent="0.35">
      <c r="A94" s="6" t="s">
        <v>124</v>
      </c>
      <c r="B94" s="6" t="s">
        <v>118</v>
      </c>
      <c r="C94" s="6" t="s">
        <v>182</v>
      </c>
      <c r="E94" s="6">
        <v>14</v>
      </c>
      <c r="F94" s="7" t="s">
        <v>116</v>
      </c>
      <c r="H94" s="6" t="s">
        <v>152</v>
      </c>
      <c r="I94" s="6" t="s">
        <v>152</v>
      </c>
      <c r="J94" s="6" t="s">
        <v>152</v>
      </c>
      <c r="K94" s="6" t="s">
        <v>152</v>
      </c>
      <c r="L94" s="6" t="s">
        <v>152</v>
      </c>
      <c r="M94" s="6" t="s">
        <v>152</v>
      </c>
      <c r="N94" s="6" t="s">
        <v>152</v>
      </c>
      <c r="O94" s="6" t="s">
        <v>152</v>
      </c>
      <c r="P94" s="6" t="s">
        <v>152</v>
      </c>
      <c r="Q94" s="6" t="s">
        <v>152</v>
      </c>
      <c r="R94" s="6" t="s">
        <v>152</v>
      </c>
      <c r="S94" s="6" t="s">
        <v>152</v>
      </c>
      <c r="U94" s="6" t="s">
        <v>152</v>
      </c>
      <c r="V94" s="6" t="s">
        <v>152</v>
      </c>
      <c r="W94" s="6" t="s">
        <v>152</v>
      </c>
      <c r="X94" s="6" t="s">
        <v>152</v>
      </c>
      <c r="Z94" s="6" t="s">
        <v>152</v>
      </c>
      <c r="AA94" s="6" t="s">
        <v>152</v>
      </c>
      <c r="AB94" s="6" t="s">
        <v>152</v>
      </c>
      <c r="AC94" s="6" t="s">
        <v>152</v>
      </c>
      <c r="AD94" s="6" t="s">
        <v>152</v>
      </c>
      <c r="AE94" s="6" t="s">
        <v>152</v>
      </c>
      <c r="AF94" s="6" t="s">
        <v>152</v>
      </c>
      <c r="AG94" s="6" t="s">
        <v>152</v>
      </c>
      <c r="AI94" s="6" t="s">
        <v>152</v>
      </c>
      <c r="AK94" s="6" t="s">
        <v>152</v>
      </c>
      <c r="AM94" s="6">
        <v>992.68</v>
      </c>
      <c r="AO94" s="6">
        <v>36.56</v>
      </c>
    </row>
    <row r="97" spans="1:41" ht="16.2" x14ac:dyDescent="0.35">
      <c r="A97" s="6" t="s">
        <v>125</v>
      </c>
      <c r="B97" s="6" t="s">
        <v>118</v>
      </c>
      <c r="C97" s="6" t="s">
        <v>182</v>
      </c>
      <c r="D97" s="6"/>
      <c r="E97" s="6">
        <v>1</v>
      </c>
      <c r="F97" s="7" t="s">
        <v>115</v>
      </c>
      <c r="G97" s="6"/>
      <c r="H97" s="8">
        <v>30.33</v>
      </c>
      <c r="I97" s="9">
        <v>0.08</v>
      </c>
      <c r="J97" s="9">
        <v>0.04</v>
      </c>
      <c r="K97" s="8">
        <v>0.22</v>
      </c>
      <c r="L97" s="8">
        <v>0.13</v>
      </c>
      <c r="M97" s="9">
        <v>0.25</v>
      </c>
      <c r="N97" s="8">
        <v>62.1</v>
      </c>
      <c r="O97" s="8">
        <v>2.68</v>
      </c>
      <c r="P97" s="9">
        <v>0.05</v>
      </c>
      <c r="Q97" s="8">
        <v>3.37</v>
      </c>
      <c r="R97" s="9">
        <v>0.49</v>
      </c>
      <c r="S97" s="8">
        <v>99.74</v>
      </c>
      <c r="U97" s="8">
        <v>0.95640364532268862</v>
      </c>
      <c r="V97" s="8">
        <v>6.6736108747313758E-3</v>
      </c>
      <c r="W97" s="8">
        <v>2.9729588110482424E-3</v>
      </c>
      <c r="X97" s="8">
        <f>SUM(U97:W97)</f>
        <v>0.96605021500846822</v>
      </c>
      <c r="Y97" s="6"/>
      <c r="Z97" s="8">
        <v>0.95480829055287841</v>
      </c>
      <c r="AA97" s="8">
        <v>2.4121375107000426E-2</v>
      </c>
      <c r="AB97" s="8">
        <v>3.5875587076588631E-4</v>
      </c>
      <c r="AC97" s="8">
        <v>2.3643764277626413E-2</v>
      </c>
      <c r="AD97" s="8">
        <v>1.054707308192341E-3</v>
      </c>
      <c r="AE97" s="8">
        <v>5.8755178582089044E-3</v>
      </c>
      <c r="AF97" s="8">
        <v>4.3919179616791083E-3</v>
      </c>
      <c r="AG97" s="8">
        <f>SUM(Z97:AF97)</f>
        <v>1.0142543289363515</v>
      </c>
      <c r="AH97" s="6"/>
      <c r="AI97" s="8">
        <v>4.8862729206599169E-2</v>
      </c>
      <c r="AJ97" s="6"/>
      <c r="AK97" s="8">
        <v>3.1371098411981606</v>
      </c>
      <c r="AL97" s="6"/>
      <c r="AM97" s="8"/>
      <c r="AO97" s="8"/>
    </row>
    <row r="98" spans="1:41" ht="16.2" x14ac:dyDescent="0.35">
      <c r="A98" s="6" t="s">
        <v>125</v>
      </c>
      <c r="B98" s="6" t="s">
        <v>118</v>
      </c>
      <c r="C98" s="6" t="s">
        <v>182</v>
      </c>
      <c r="D98" s="6"/>
      <c r="E98" s="6">
        <v>2</v>
      </c>
      <c r="F98" s="7" t="s">
        <v>115</v>
      </c>
      <c r="G98" s="6"/>
      <c r="H98" s="8">
        <v>32.26</v>
      </c>
      <c r="I98" s="9">
        <v>0.1</v>
      </c>
      <c r="J98" s="9">
        <v>0.11</v>
      </c>
      <c r="K98" s="9">
        <v>0.02</v>
      </c>
      <c r="L98" s="8">
        <v>0.26</v>
      </c>
      <c r="M98" s="8">
        <v>0.69</v>
      </c>
      <c r="N98" s="8">
        <v>61.42</v>
      </c>
      <c r="O98" s="8">
        <v>4.01</v>
      </c>
      <c r="P98" s="9">
        <v>0.04</v>
      </c>
      <c r="Q98" s="8">
        <v>0.38</v>
      </c>
      <c r="R98" s="8">
        <v>0.75</v>
      </c>
      <c r="S98" s="8">
        <v>100.04</v>
      </c>
      <c r="U98" s="8">
        <v>0.9828739001286948</v>
      </c>
      <c r="V98" s="8">
        <v>1.7796499611169823E-2</v>
      </c>
      <c r="W98" s="8">
        <v>3.5905711124411617E-3</v>
      </c>
      <c r="X98" s="8">
        <f t="shared" ref="X98:X108" si="12">SUM(U98:W98)</f>
        <v>1.0042609708523058</v>
      </c>
      <c r="Y98" s="6"/>
      <c r="Z98" s="8">
        <v>0.91242887455391419</v>
      </c>
      <c r="AA98" s="8">
        <v>3.4871952795958193E-2</v>
      </c>
      <c r="AB98" s="8">
        <v>2.7730240162437568E-4</v>
      </c>
      <c r="AC98" s="8">
        <v>2.5759352597361463E-3</v>
      </c>
      <c r="AD98" s="8">
        <v>2.8023945280929085E-3</v>
      </c>
      <c r="AE98" s="8">
        <v>5.1608126407861135E-4</v>
      </c>
      <c r="AF98" s="8">
        <v>8.4868952521310031E-3</v>
      </c>
      <c r="AG98" s="8">
        <f t="shared" ref="AG98:AG108" si="13">SUM(Z98:AF98)</f>
        <v>0.96195943605553547</v>
      </c>
      <c r="AH98" s="6"/>
      <c r="AI98" s="8">
        <v>7.2261592979256106E-2</v>
      </c>
      <c r="AJ98" s="6"/>
      <c r="AK98" s="8">
        <v>0.36111571070962772</v>
      </c>
      <c r="AL98" s="6"/>
      <c r="AM98" s="8"/>
      <c r="AO98" s="8"/>
    </row>
    <row r="99" spans="1:41" ht="16.2" x14ac:dyDescent="0.35">
      <c r="A99" s="6" t="s">
        <v>125</v>
      </c>
      <c r="B99" s="6" t="s">
        <v>118</v>
      </c>
      <c r="C99" s="6" t="s">
        <v>182</v>
      </c>
      <c r="D99" s="6"/>
      <c r="E99" s="6">
        <v>3</v>
      </c>
      <c r="F99" s="7" t="s">
        <v>116</v>
      </c>
      <c r="G99" s="6"/>
      <c r="H99" s="8">
        <v>16.559999999999999</v>
      </c>
      <c r="I99" s="8">
        <v>1.62</v>
      </c>
      <c r="J99" s="8">
        <v>0.35</v>
      </c>
      <c r="K99" s="8">
        <v>0.44</v>
      </c>
      <c r="L99" s="8">
        <v>3.58</v>
      </c>
      <c r="M99" s="8">
        <v>10.06</v>
      </c>
      <c r="N99" s="8">
        <v>44.76</v>
      </c>
      <c r="O99" s="8">
        <v>2.81</v>
      </c>
      <c r="P99" s="9">
        <v>0.14000000000000001</v>
      </c>
      <c r="Q99" s="8">
        <v>3.97</v>
      </c>
      <c r="R99" s="8">
        <v>2.65</v>
      </c>
      <c r="S99" s="8">
        <v>86.940000000000012</v>
      </c>
      <c r="U99" s="8">
        <v>0.56499885973829356</v>
      </c>
      <c r="V99" s="8">
        <v>0.29056097134285214</v>
      </c>
      <c r="W99" s="8">
        <v>6.5137688999456336E-2</v>
      </c>
      <c r="X99" s="8">
        <f t="shared" si="12"/>
        <v>0.92069752008060202</v>
      </c>
      <c r="Y99" s="6"/>
      <c r="Z99" s="8">
        <v>0.74461723706596605</v>
      </c>
      <c r="AA99" s="8">
        <v>2.736478338430293E-2</v>
      </c>
      <c r="AB99" s="8">
        <v>1.0868646770853083E-3</v>
      </c>
      <c r="AC99" s="8">
        <v>3.0136697109588117E-2</v>
      </c>
      <c r="AD99" s="8">
        <v>9.9852383207238958E-3</v>
      </c>
      <c r="AE99" s="8">
        <v>1.2714362009778652E-2</v>
      </c>
      <c r="AF99" s="8">
        <v>0.13086162831940767</v>
      </c>
      <c r="AG99" s="8">
        <f t="shared" si="13"/>
        <v>0.95676681088685256</v>
      </c>
      <c r="AH99" s="6"/>
      <c r="AI99" s="8">
        <v>0.28592092554330284</v>
      </c>
      <c r="AJ99" s="6"/>
      <c r="AK99" s="8">
        <v>3.7130546024824449</v>
      </c>
      <c r="AL99" s="6"/>
      <c r="AO99" s="8"/>
    </row>
    <row r="100" spans="1:41" ht="16.2" x14ac:dyDescent="0.35">
      <c r="A100" s="6" t="s">
        <v>125</v>
      </c>
      <c r="B100" s="6" t="s">
        <v>118</v>
      </c>
      <c r="C100" s="6" t="s">
        <v>182</v>
      </c>
      <c r="D100" s="6"/>
      <c r="E100" s="6">
        <v>4</v>
      </c>
      <c r="F100" s="7" t="s">
        <v>116</v>
      </c>
      <c r="G100" s="6"/>
      <c r="H100" s="8">
        <v>20.38</v>
      </c>
      <c r="I100" s="8">
        <v>1.1399999999999999</v>
      </c>
      <c r="J100" s="8">
        <v>0.38</v>
      </c>
      <c r="K100" s="8">
        <v>1.08</v>
      </c>
      <c r="L100" s="8">
        <v>2.1</v>
      </c>
      <c r="M100" s="8">
        <v>5.75</v>
      </c>
      <c r="N100" s="8">
        <v>49.32</v>
      </c>
      <c r="O100" s="8">
        <v>2.94</v>
      </c>
      <c r="P100" s="9">
        <v>0</v>
      </c>
      <c r="Q100" s="8">
        <v>3.62</v>
      </c>
      <c r="R100" s="8">
        <v>2.7</v>
      </c>
      <c r="S100" s="8">
        <v>89.410000000000011</v>
      </c>
      <c r="U100" s="8">
        <v>0.68880273183645435</v>
      </c>
      <c r="V100" s="8">
        <v>0.16451692556983744</v>
      </c>
      <c r="W100" s="8">
        <v>4.5407294425489027E-2</v>
      </c>
      <c r="X100" s="8">
        <f t="shared" si="12"/>
        <v>0.89872695183178086</v>
      </c>
      <c r="Y100" s="6"/>
      <c r="Z100" s="8">
        <v>0.81277346738685474</v>
      </c>
      <c r="AA100" s="8">
        <v>2.8361974845850933E-2</v>
      </c>
      <c r="AB100" s="8">
        <v>0</v>
      </c>
      <c r="AC100" s="8">
        <v>2.7221820085998827E-2</v>
      </c>
      <c r="AD100" s="8">
        <v>1.0739335976856557E-2</v>
      </c>
      <c r="AE100" s="8">
        <v>3.0914988839385708E-2</v>
      </c>
      <c r="AF100" s="8">
        <v>7.604173727871992E-2</v>
      </c>
      <c r="AG100" s="8">
        <f t="shared" si="13"/>
        <v>0.98605332441366655</v>
      </c>
      <c r="AH100" s="6"/>
      <c r="AI100" s="8">
        <v>0.28858069403189307</v>
      </c>
      <c r="AJ100" s="6"/>
      <c r="AK100" s="8">
        <v>3.3583036387482834</v>
      </c>
      <c r="AL100" s="6"/>
      <c r="AO100" s="8"/>
    </row>
    <row r="101" spans="1:41" ht="16.2" x14ac:dyDescent="0.35">
      <c r="A101" s="6" t="s">
        <v>125</v>
      </c>
      <c r="B101" s="6" t="s">
        <v>118</v>
      </c>
      <c r="C101" s="6" t="s">
        <v>182</v>
      </c>
      <c r="D101" s="6"/>
      <c r="E101" s="6">
        <v>5</v>
      </c>
      <c r="F101" s="7" t="s">
        <v>115</v>
      </c>
      <c r="G101" s="6"/>
      <c r="H101" s="8">
        <v>31.07</v>
      </c>
      <c r="I101" s="9">
        <v>0.01</v>
      </c>
      <c r="J101" s="8">
        <v>0.17</v>
      </c>
      <c r="K101" s="9">
        <v>0</v>
      </c>
      <c r="L101" s="9">
        <v>0.03</v>
      </c>
      <c r="M101" s="9">
        <v>0.26</v>
      </c>
      <c r="N101" s="8">
        <v>62.56</v>
      </c>
      <c r="O101" s="8">
        <v>3.52</v>
      </c>
      <c r="P101" s="9">
        <v>0</v>
      </c>
      <c r="Q101" s="8">
        <v>0.65</v>
      </c>
      <c r="R101" s="9">
        <v>0.3</v>
      </c>
      <c r="S101" s="8">
        <v>98.570000000000007</v>
      </c>
      <c r="U101" s="8">
        <v>0.97752817315507712</v>
      </c>
      <c r="V101" s="8">
        <v>6.9248988912691952E-3</v>
      </c>
      <c r="W101" s="8">
        <v>3.7078155593658175E-4</v>
      </c>
      <c r="X101" s="8">
        <f t="shared" si="12"/>
        <v>0.98482385360228297</v>
      </c>
      <c r="Y101" s="6"/>
      <c r="Z101" s="8">
        <v>0.95971114547081793</v>
      </c>
      <c r="AA101" s="8">
        <v>3.1610338686017016E-2</v>
      </c>
      <c r="AB101" s="8">
        <v>0</v>
      </c>
      <c r="AC101" s="8">
        <v>4.5500827386107138E-3</v>
      </c>
      <c r="AD101" s="8">
        <v>4.4723944783298265E-3</v>
      </c>
      <c r="AE101" s="8">
        <v>0</v>
      </c>
      <c r="AF101" s="8">
        <v>1.0112332448533779E-3</v>
      </c>
      <c r="AG101" s="8">
        <f t="shared" si="13"/>
        <v>1.0013551946186288</v>
      </c>
      <c r="AH101" s="6"/>
      <c r="AI101" s="8">
        <v>2.9848472613693274E-2</v>
      </c>
      <c r="AJ101" s="6"/>
      <c r="AK101" s="8">
        <v>0.60301032187469161</v>
      </c>
      <c r="AL101" s="6"/>
      <c r="AM101" s="6">
        <v>993.47</v>
      </c>
      <c r="AO101" s="6">
        <v>38.28</v>
      </c>
    </row>
    <row r="102" spans="1:41" ht="16.2" x14ac:dyDescent="0.35">
      <c r="A102" s="6" t="s">
        <v>125</v>
      </c>
      <c r="B102" s="6" t="s">
        <v>118</v>
      </c>
      <c r="C102" s="6" t="s">
        <v>182</v>
      </c>
      <c r="D102" s="6"/>
      <c r="E102" s="6">
        <v>6</v>
      </c>
      <c r="F102" s="7" t="s">
        <v>115</v>
      </c>
      <c r="G102" s="6"/>
      <c r="H102" s="8">
        <v>29.39</v>
      </c>
      <c r="I102" s="8">
        <v>0.13</v>
      </c>
      <c r="J102" s="8">
        <v>0.98</v>
      </c>
      <c r="K102" s="8">
        <v>0.26</v>
      </c>
      <c r="L102" s="8">
        <v>0.69</v>
      </c>
      <c r="M102" s="9">
        <v>0.17</v>
      </c>
      <c r="N102" s="8">
        <v>59.72</v>
      </c>
      <c r="O102" s="8">
        <v>3.62</v>
      </c>
      <c r="P102" s="9">
        <v>0</v>
      </c>
      <c r="Q102" s="8">
        <v>1.06</v>
      </c>
      <c r="R102" s="8">
        <v>0.76</v>
      </c>
      <c r="S102" s="8">
        <v>96.780000000000015</v>
      </c>
      <c r="U102" s="8">
        <v>0.94556345281921128</v>
      </c>
      <c r="V102" s="8">
        <v>4.6301181379555635E-3</v>
      </c>
      <c r="W102" s="8">
        <v>4.9290649055305173E-3</v>
      </c>
      <c r="X102" s="8">
        <f t="shared" si="12"/>
        <v>0.9551226358626973</v>
      </c>
      <c r="Y102" s="6"/>
      <c r="Z102" s="8">
        <v>0.9368426621578293</v>
      </c>
      <c r="AA102" s="8">
        <v>3.3242839914188645E-2</v>
      </c>
      <c r="AB102" s="8">
        <v>0</v>
      </c>
      <c r="AC102" s="8">
        <v>7.587782343756181E-3</v>
      </c>
      <c r="AD102" s="8">
        <v>2.636454732683121E-2</v>
      </c>
      <c r="AE102" s="8">
        <v>7.0846613742241975E-3</v>
      </c>
      <c r="AF102" s="8">
        <v>2.3783854366385717E-2</v>
      </c>
      <c r="AG102" s="8">
        <f t="shared" si="13"/>
        <v>1.0349063474832152</v>
      </c>
      <c r="AH102" s="6"/>
      <c r="AI102" s="8">
        <v>7.7324569759403466E-2</v>
      </c>
      <c r="AJ102" s="6"/>
      <c r="AK102" s="8">
        <v>0.98337067874949724</v>
      </c>
      <c r="AL102" s="6"/>
    </row>
    <row r="103" spans="1:41" ht="16.2" x14ac:dyDescent="0.35">
      <c r="A103" s="6" t="s">
        <v>125</v>
      </c>
      <c r="B103" s="6" t="s">
        <v>118</v>
      </c>
      <c r="C103" s="6" t="s">
        <v>182</v>
      </c>
      <c r="D103" s="6"/>
      <c r="E103" s="6">
        <v>7</v>
      </c>
      <c r="F103" s="7" t="s">
        <v>116</v>
      </c>
      <c r="G103" s="6"/>
      <c r="H103" s="8">
        <v>22.34</v>
      </c>
      <c r="I103" s="8">
        <v>1.49</v>
      </c>
      <c r="J103" s="8">
        <v>0.64</v>
      </c>
      <c r="K103" s="8">
        <v>0.55000000000000004</v>
      </c>
      <c r="L103" s="8">
        <v>2.2999999999999998</v>
      </c>
      <c r="M103" s="8">
        <v>3.68</v>
      </c>
      <c r="N103" s="8">
        <v>48.9</v>
      </c>
      <c r="O103" s="8">
        <v>2.77</v>
      </c>
      <c r="P103" s="9">
        <v>0</v>
      </c>
      <c r="Q103" s="8">
        <v>3.59</v>
      </c>
      <c r="R103" s="8">
        <v>1.77</v>
      </c>
      <c r="S103" s="8">
        <v>88.03</v>
      </c>
      <c r="U103" s="8">
        <v>0.77684126707062651</v>
      </c>
      <c r="V103" s="8">
        <v>0.10833006329821791</v>
      </c>
      <c r="W103" s="8">
        <v>6.1061220450827902E-2</v>
      </c>
      <c r="X103" s="8">
        <f t="shared" si="12"/>
        <v>0.94623255081967228</v>
      </c>
      <c r="Y103" s="6"/>
      <c r="Z103" s="8">
        <v>0.82911304256143392</v>
      </c>
      <c r="AA103" s="8">
        <v>2.7493329949757634E-2</v>
      </c>
      <c r="AB103" s="8">
        <v>0</v>
      </c>
      <c r="AC103" s="8">
        <v>2.7775473758480509E-2</v>
      </c>
      <c r="AD103" s="8">
        <v>1.8609394589709661E-2</v>
      </c>
      <c r="AE103" s="8">
        <v>1.6198189149404341E-2</v>
      </c>
      <c r="AF103" s="8">
        <v>8.5687803345311286E-2</v>
      </c>
      <c r="AG103" s="8">
        <f t="shared" si="13"/>
        <v>1.0048772333540974</v>
      </c>
      <c r="AH103" s="6"/>
      <c r="AI103" s="8">
        <v>0.19464139731319055</v>
      </c>
      <c r="AJ103" s="6"/>
      <c r="AK103" s="8">
        <v>3.3304723931232965</v>
      </c>
      <c r="AL103" s="6"/>
      <c r="AM103" s="8">
        <v>992.09</v>
      </c>
      <c r="AO103" s="8">
        <v>34.06</v>
      </c>
    </row>
    <row r="104" spans="1:41" ht="16.2" x14ac:dyDescent="0.35">
      <c r="A104" s="6" t="s">
        <v>125</v>
      </c>
      <c r="B104" s="6" t="s">
        <v>118</v>
      </c>
      <c r="C104" s="6" t="s">
        <v>182</v>
      </c>
      <c r="D104" s="6"/>
      <c r="E104" s="6">
        <v>8</v>
      </c>
      <c r="F104" s="7" t="s">
        <v>115</v>
      </c>
      <c r="G104" s="6"/>
      <c r="H104" s="8">
        <v>25.58</v>
      </c>
      <c r="I104" s="8">
        <v>0.83</v>
      </c>
      <c r="J104" s="8">
        <v>0.34</v>
      </c>
      <c r="K104" s="8">
        <v>0.34</v>
      </c>
      <c r="L104" s="8">
        <v>1.26</v>
      </c>
      <c r="M104" s="8">
        <v>1.83</v>
      </c>
      <c r="N104" s="8">
        <v>51.48</v>
      </c>
      <c r="O104" s="8">
        <v>2.63</v>
      </c>
      <c r="P104" s="9">
        <v>0</v>
      </c>
      <c r="Q104" s="8">
        <v>4.21</v>
      </c>
      <c r="R104" s="8">
        <v>1.44</v>
      </c>
      <c r="S104" s="8">
        <v>89.939999999999984</v>
      </c>
      <c r="U104" s="8">
        <v>0.87788129413073979</v>
      </c>
      <c r="V104" s="8">
        <v>5.3166540717498711E-2</v>
      </c>
      <c r="W104" s="8">
        <v>3.3569389278692074E-2</v>
      </c>
      <c r="X104" s="8">
        <f t="shared" si="12"/>
        <v>0.96461722412693063</v>
      </c>
      <c r="Y104" s="6"/>
      <c r="Z104" s="8">
        <v>0.86144898169723583</v>
      </c>
      <c r="AA104" s="8">
        <v>2.5762586289334685E-2</v>
      </c>
      <c r="AB104" s="8">
        <v>0</v>
      </c>
      <c r="AC104" s="8">
        <v>3.2146615701560646E-2</v>
      </c>
      <c r="AD104" s="8">
        <v>9.757022884782144E-3</v>
      </c>
      <c r="AE104" s="8">
        <v>9.8825456567564769E-3</v>
      </c>
      <c r="AF104" s="8">
        <v>4.6328458984012021E-2</v>
      </c>
      <c r="AG104" s="8">
        <f t="shared" si="13"/>
        <v>0.98532621121368191</v>
      </c>
      <c r="AH104" s="6"/>
      <c r="AI104" s="8">
        <v>0.15628258112492238</v>
      </c>
      <c r="AJ104" s="6"/>
      <c r="AK104" s="8">
        <v>3.9056514693730024</v>
      </c>
      <c r="AL104" s="6"/>
    </row>
    <row r="105" spans="1:41" ht="16.2" x14ac:dyDescent="0.35">
      <c r="A105" s="6" t="s">
        <v>125</v>
      </c>
      <c r="B105" s="6" t="s">
        <v>118</v>
      </c>
      <c r="C105" s="6" t="s">
        <v>182</v>
      </c>
      <c r="D105" s="6"/>
      <c r="E105" s="6">
        <v>9</v>
      </c>
      <c r="F105" s="7" t="s">
        <v>115</v>
      </c>
      <c r="G105" s="6"/>
      <c r="H105" s="12">
        <v>30.21</v>
      </c>
      <c r="I105" s="13">
        <v>0.08</v>
      </c>
      <c r="J105" s="13">
        <v>0.03</v>
      </c>
      <c r="K105" s="13">
        <v>0.02</v>
      </c>
      <c r="L105" s="12">
        <v>0.14000000000000001</v>
      </c>
      <c r="M105" s="12">
        <v>0.33</v>
      </c>
      <c r="N105" s="12">
        <v>62.98</v>
      </c>
      <c r="O105" s="12">
        <v>3.53</v>
      </c>
      <c r="P105" s="13">
        <v>0</v>
      </c>
      <c r="Q105" s="12">
        <v>0.51</v>
      </c>
      <c r="R105" s="13">
        <v>0.17</v>
      </c>
      <c r="S105" s="12">
        <v>98</v>
      </c>
      <c r="T105" s="14"/>
      <c r="U105" s="12">
        <v>0.96173060209669581</v>
      </c>
      <c r="V105" s="12">
        <v>8.8934180824080649E-3</v>
      </c>
      <c r="W105" s="12">
        <v>3.0013924796059846E-3</v>
      </c>
      <c r="X105" s="12">
        <f t="shared" si="12"/>
        <v>0.97362541265870983</v>
      </c>
      <c r="Y105" s="6"/>
      <c r="Z105" s="8">
        <v>0.97759987001468107</v>
      </c>
      <c r="AA105" s="8">
        <v>3.2075679948833986E-2</v>
      </c>
      <c r="AB105" s="8">
        <v>0</v>
      </c>
      <c r="AC105" s="8">
        <v>3.61235808017904E-3</v>
      </c>
      <c r="AD105" s="8">
        <v>7.9859597395779281E-4</v>
      </c>
      <c r="AE105" s="8">
        <v>5.3924653500943482E-4</v>
      </c>
      <c r="AF105" s="8">
        <v>4.7749936706774562E-3</v>
      </c>
      <c r="AG105" s="8">
        <f t="shared" si="13"/>
        <v>1.0194007442233386</v>
      </c>
      <c r="AH105" s="6"/>
      <c r="AI105" s="8">
        <v>1.7114509614145745E-2</v>
      </c>
      <c r="AJ105" s="6"/>
      <c r="AK105" s="8">
        <v>0.47313117562475798</v>
      </c>
      <c r="AL105" s="6"/>
      <c r="AM105" s="8"/>
    </row>
    <row r="106" spans="1:41" ht="16.2" x14ac:dyDescent="0.35">
      <c r="A106" s="6" t="s">
        <v>125</v>
      </c>
      <c r="B106" s="6" t="s">
        <v>118</v>
      </c>
      <c r="C106" s="6" t="s">
        <v>182</v>
      </c>
      <c r="D106" s="6"/>
      <c r="E106" s="6">
        <v>10</v>
      </c>
      <c r="F106" s="7" t="s">
        <v>115</v>
      </c>
      <c r="G106" s="6"/>
      <c r="H106" s="12">
        <v>30.45</v>
      </c>
      <c r="I106" s="13">
        <v>0.05</v>
      </c>
      <c r="J106" s="12">
        <v>0.24</v>
      </c>
      <c r="K106" s="13">
        <v>0.02</v>
      </c>
      <c r="L106" s="12">
        <v>0.1</v>
      </c>
      <c r="M106" s="13">
        <v>0.18</v>
      </c>
      <c r="N106" s="12">
        <v>64.319999999999993</v>
      </c>
      <c r="O106" s="12">
        <v>3.62</v>
      </c>
      <c r="P106" s="13">
        <v>0</v>
      </c>
      <c r="Q106" s="12">
        <v>0.53</v>
      </c>
      <c r="R106" s="13">
        <v>0.52</v>
      </c>
      <c r="S106" s="12">
        <v>100.02999999999999</v>
      </c>
      <c r="T106" s="14"/>
      <c r="U106" s="12">
        <v>0.94885974063747613</v>
      </c>
      <c r="V106" s="12">
        <v>4.7483124353027324E-3</v>
      </c>
      <c r="W106" s="12">
        <v>1.8361781727564872E-3</v>
      </c>
      <c r="X106" s="12">
        <f t="shared" si="12"/>
        <v>0.95544423124553535</v>
      </c>
      <c r="Y106" s="6"/>
      <c r="Z106" s="8">
        <v>0.97727441186435837</v>
      </c>
      <c r="AA106" s="8">
        <v>3.2197470184293323E-2</v>
      </c>
      <c r="AB106" s="8">
        <v>0</v>
      </c>
      <c r="AC106" s="8">
        <v>3.6745867141411426E-3</v>
      </c>
      <c r="AD106" s="8">
        <v>6.2535858536701943E-3</v>
      </c>
      <c r="AE106" s="8">
        <v>5.2783644874001992E-4</v>
      </c>
      <c r="AF106" s="8">
        <v>3.3385414889822184E-3</v>
      </c>
      <c r="AG106" s="8">
        <f t="shared" si="13"/>
        <v>1.0232664325541851</v>
      </c>
      <c r="AH106" s="6"/>
      <c r="AI106" s="8">
        <v>5.1242569060678811E-2</v>
      </c>
      <c r="AJ106" s="6"/>
      <c r="AK106" s="8">
        <v>0.49168533937474862</v>
      </c>
      <c r="AL106" s="6"/>
      <c r="AM106" s="8"/>
    </row>
    <row r="107" spans="1:41" ht="16.2" x14ac:dyDescent="0.35">
      <c r="A107" s="6" t="s">
        <v>125</v>
      </c>
      <c r="B107" s="6" t="s">
        <v>118</v>
      </c>
      <c r="C107" s="6" t="s">
        <v>182</v>
      </c>
      <c r="D107" s="6"/>
      <c r="E107" s="6">
        <v>11</v>
      </c>
      <c r="F107" s="7" t="s">
        <v>116</v>
      </c>
      <c r="G107" s="6"/>
      <c r="H107" s="12">
        <v>17.920000000000002</v>
      </c>
      <c r="I107" s="12">
        <v>0.92</v>
      </c>
      <c r="J107" s="12">
        <v>0.54</v>
      </c>
      <c r="K107" s="12">
        <v>0.9</v>
      </c>
      <c r="L107" s="12">
        <v>3.24</v>
      </c>
      <c r="M107" s="12">
        <v>7.95</v>
      </c>
      <c r="N107" s="12">
        <v>50.24</v>
      </c>
      <c r="O107" s="12">
        <v>4.7</v>
      </c>
      <c r="P107" s="13">
        <v>0</v>
      </c>
      <c r="Q107" s="12">
        <v>1.92</v>
      </c>
      <c r="R107" s="12">
        <v>3.58</v>
      </c>
      <c r="S107" s="12">
        <v>91.910000000000011</v>
      </c>
      <c r="T107" s="14"/>
      <c r="U107" s="12">
        <v>0.58357841783651532</v>
      </c>
      <c r="V107" s="12">
        <v>0.21916964523313151</v>
      </c>
      <c r="W107" s="12">
        <v>3.5308489363091014E-2</v>
      </c>
      <c r="X107" s="12">
        <f t="shared" si="12"/>
        <v>0.83805655243273791</v>
      </c>
      <c r="Y107" s="6"/>
      <c r="Z107" s="8">
        <v>0.79774963898885376</v>
      </c>
      <c r="AA107" s="8">
        <v>4.3687533964914094E-2</v>
      </c>
      <c r="AB107" s="8">
        <v>0</v>
      </c>
      <c r="AC107" s="8">
        <v>1.3911704788205215E-2</v>
      </c>
      <c r="AD107" s="8">
        <v>1.4704766351614254E-2</v>
      </c>
      <c r="AE107" s="8">
        <v>2.4823235283585338E-2</v>
      </c>
      <c r="AF107" s="8">
        <v>0.11304419916367207</v>
      </c>
      <c r="AG107" s="8">
        <f t="shared" si="13"/>
        <v>1.0079210785408448</v>
      </c>
      <c r="AH107" s="6"/>
      <c r="AI107" s="8">
        <v>0.36868636091668616</v>
      </c>
      <c r="AJ107" s="6"/>
      <c r="AK107" s="8">
        <v>1.7811997199990897</v>
      </c>
      <c r="AL107" s="6"/>
      <c r="AM107" s="8"/>
    </row>
    <row r="108" spans="1:41" ht="16.2" x14ac:dyDescent="0.35">
      <c r="A108" s="6" t="s">
        <v>125</v>
      </c>
      <c r="B108" s="6" t="s">
        <v>118</v>
      </c>
      <c r="C108" s="6" t="s">
        <v>182</v>
      </c>
      <c r="D108" s="6"/>
      <c r="E108" s="6">
        <v>12</v>
      </c>
      <c r="F108" s="7" t="s">
        <v>115</v>
      </c>
      <c r="G108" s="6"/>
      <c r="H108" s="12">
        <v>30.25</v>
      </c>
      <c r="I108" s="13">
        <v>0.05</v>
      </c>
      <c r="J108" s="12">
        <v>0.13</v>
      </c>
      <c r="K108" s="13">
        <v>0.09</v>
      </c>
      <c r="L108" s="13">
        <v>0.01</v>
      </c>
      <c r="M108" s="13">
        <v>0.12</v>
      </c>
      <c r="N108" s="12">
        <v>63.53</v>
      </c>
      <c r="O108" s="12">
        <v>5.21</v>
      </c>
      <c r="P108" s="13">
        <v>0.06</v>
      </c>
      <c r="Q108" s="12">
        <v>0.5</v>
      </c>
      <c r="R108" s="13">
        <v>0.25</v>
      </c>
      <c r="S108" s="12">
        <v>100.2</v>
      </c>
      <c r="T108" s="14"/>
      <c r="U108" s="12">
        <v>0.95271176266914759</v>
      </c>
      <c r="V108" s="12">
        <v>3.1994067255109605E-3</v>
      </c>
      <c r="W108" s="12">
        <v>1.8558216867143617E-3</v>
      </c>
      <c r="X108" s="12">
        <f t="shared" si="12"/>
        <v>0.95776699108137298</v>
      </c>
      <c r="Y108" s="6"/>
      <c r="Z108" s="8">
        <v>0.97559771016734464</v>
      </c>
      <c r="AA108" s="8">
        <v>4.6835194427964973E-2</v>
      </c>
      <c r="AB108" s="8">
        <v>4.2997934974412129E-4</v>
      </c>
      <c r="AC108" s="8">
        <v>3.5036769836202706E-3</v>
      </c>
      <c r="AD108" s="8">
        <v>3.4235971180322233E-3</v>
      </c>
      <c r="AE108" s="8">
        <v>2.4006746971224867E-3</v>
      </c>
      <c r="AF108" s="8">
        <v>3.3742573510433139E-4</v>
      </c>
      <c r="AG108" s="8">
        <f t="shared" si="13"/>
        <v>1.0325282584789333</v>
      </c>
      <c r="AH108" s="6"/>
      <c r="AI108" s="8">
        <v>2.4899405910248921E-2</v>
      </c>
      <c r="AJ108" s="6"/>
      <c r="AK108" s="8">
        <v>0.47673399293947472</v>
      </c>
      <c r="AL108" s="6"/>
      <c r="AM108" s="8">
        <v>993.29</v>
      </c>
      <c r="AO108" s="6">
        <v>32.57</v>
      </c>
    </row>
    <row r="109" spans="1:41" x14ac:dyDescent="0.25"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4"/>
      <c r="U109" s="12"/>
      <c r="V109" s="12"/>
      <c r="W109" s="12"/>
      <c r="X109" s="14"/>
      <c r="Y109" s="6"/>
      <c r="Z109" s="8"/>
      <c r="AA109" s="8"/>
      <c r="AB109" s="8"/>
      <c r="AC109" s="8"/>
      <c r="AD109" s="8"/>
      <c r="AE109" s="8"/>
      <c r="AF109" s="8"/>
      <c r="AH109" s="6"/>
      <c r="AI109" s="8"/>
      <c r="AJ109" s="6"/>
      <c r="AK109" s="8"/>
      <c r="AL109" s="6"/>
      <c r="AM109" s="8"/>
    </row>
    <row r="110" spans="1:41" ht="16.2" x14ac:dyDescent="0.35">
      <c r="A110" s="6" t="s">
        <v>131</v>
      </c>
      <c r="B110" s="6" t="s">
        <v>118</v>
      </c>
      <c r="C110" s="6" t="s">
        <v>182</v>
      </c>
      <c r="D110" s="6"/>
      <c r="E110" s="6">
        <v>1</v>
      </c>
      <c r="F110" s="6" t="s">
        <v>115</v>
      </c>
      <c r="G110" s="6"/>
      <c r="H110" s="12">
        <v>30.66</v>
      </c>
      <c r="I110" s="13">
        <v>0.05</v>
      </c>
      <c r="J110" s="13">
        <v>0</v>
      </c>
      <c r="K110" s="13">
        <v>0.05</v>
      </c>
      <c r="L110" s="13">
        <v>0.02</v>
      </c>
      <c r="M110" s="13">
        <v>0.06</v>
      </c>
      <c r="N110" s="12">
        <v>63.73</v>
      </c>
      <c r="O110" s="12">
        <v>6.66</v>
      </c>
      <c r="P110" s="13">
        <v>0</v>
      </c>
      <c r="Q110" s="12">
        <v>0.09</v>
      </c>
      <c r="R110" s="13">
        <v>0.3</v>
      </c>
      <c r="S110" s="12">
        <v>101.61999999999999</v>
      </c>
      <c r="T110" s="14"/>
      <c r="U110" s="12">
        <v>0.95411337263465856</v>
      </c>
      <c r="V110" s="12">
        <v>1.5806333531427534E-3</v>
      </c>
      <c r="W110" s="12">
        <v>1.8336984992352845E-3</v>
      </c>
      <c r="X110" s="12">
        <f t="shared" ref="X110:X119" si="14">SUM(U110:W110)</f>
        <v>0.95752770448703661</v>
      </c>
      <c r="Y110" s="6"/>
      <c r="Z110" s="8">
        <v>0.96700232775444706</v>
      </c>
      <c r="AA110" s="8">
        <v>5.9156233893311663E-2</v>
      </c>
      <c r="AB110" s="8">
        <v>0</v>
      </c>
      <c r="AC110" s="8">
        <v>6.2314375841138637E-4</v>
      </c>
      <c r="AD110" s="8">
        <v>0</v>
      </c>
      <c r="AE110" s="8">
        <v>1.3178090751989051E-3</v>
      </c>
      <c r="AF110" s="8">
        <v>6.6680658868645704E-4</v>
      </c>
      <c r="AG110" s="8">
        <f t="shared" ref="AG110:AG119" si="15">SUM(Z110:AF110)</f>
        <v>1.0287663210700555</v>
      </c>
      <c r="AH110" s="6"/>
      <c r="AI110" s="8">
        <v>2.9523097122747047E-2</v>
      </c>
      <c r="AJ110" s="6"/>
      <c r="AK110" s="8">
        <v>8.3493736874957314E-2</v>
      </c>
      <c r="AL110" s="6"/>
      <c r="AM110" s="8"/>
    </row>
    <row r="111" spans="1:41" ht="16.2" x14ac:dyDescent="0.35">
      <c r="A111" s="6" t="s">
        <v>131</v>
      </c>
      <c r="B111" s="6" t="s">
        <v>118</v>
      </c>
      <c r="C111" s="6" t="s">
        <v>182</v>
      </c>
      <c r="E111" s="6">
        <v>2</v>
      </c>
      <c r="F111" s="6" t="s">
        <v>116</v>
      </c>
      <c r="H111" s="12">
        <v>19.100000000000001</v>
      </c>
      <c r="I111" s="12">
        <v>1.84</v>
      </c>
      <c r="J111" s="12">
        <v>0.36</v>
      </c>
      <c r="K111" s="12">
        <v>0.44</v>
      </c>
      <c r="L111" s="12">
        <v>2.19</v>
      </c>
      <c r="M111" s="12">
        <v>5.69</v>
      </c>
      <c r="N111" s="12">
        <v>42.17</v>
      </c>
      <c r="O111" s="12">
        <v>6.45</v>
      </c>
      <c r="P111" s="13">
        <v>0.17</v>
      </c>
      <c r="Q111" s="12">
        <v>7.29</v>
      </c>
      <c r="R111" s="12">
        <v>1.78</v>
      </c>
      <c r="S111" s="12">
        <v>87.480000000000018</v>
      </c>
      <c r="T111" s="14"/>
      <c r="U111" s="12">
        <v>0.69284085608388779</v>
      </c>
      <c r="V111" s="12">
        <v>0.174728781326279</v>
      </c>
      <c r="W111" s="12">
        <v>7.8658930702397156E-2</v>
      </c>
      <c r="X111" s="12">
        <f t="shared" si="14"/>
        <v>0.94622856811256395</v>
      </c>
      <c r="Y111" s="6"/>
      <c r="Z111" s="8">
        <v>0.74586373581592247</v>
      </c>
      <c r="AA111" s="8">
        <v>6.6781826495147273E-2</v>
      </c>
      <c r="AB111" s="8">
        <v>1.4031666167704231E-3</v>
      </c>
      <c r="AC111" s="8">
        <v>5.8836327714287442E-2</v>
      </c>
      <c r="AD111" s="8">
        <v>1.0919575984047036E-2</v>
      </c>
      <c r="AE111" s="8">
        <v>1.351784480869608E-2</v>
      </c>
      <c r="AF111" s="8">
        <v>8.5111117275892947E-2</v>
      </c>
      <c r="AG111" s="8">
        <f t="shared" si="15"/>
        <v>0.98243359471076375</v>
      </c>
      <c r="AH111" s="6"/>
      <c r="AI111" s="8">
        <v>0.20418928711003992</v>
      </c>
      <c r="AJ111" s="6"/>
      <c r="AK111" s="8">
        <v>6.7994857345757236</v>
      </c>
      <c r="AL111" s="6"/>
      <c r="AM111" s="8"/>
    </row>
    <row r="112" spans="1:41" ht="16.2" x14ac:dyDescent="0.35">
      <c r="A112" s="6" t="s">
        <v>131</v>
      </c>
      <c r="B112" s="6" t="s">
        <v>118</v>
      </c>
      <c r="C112" s="6" t="s">
        <v>182</v>
      </c>
      <c r="E112" s="6">
        <v>3</v>
      </c>
      <c r="F112" s="6" t="s">
        <v>115</v>
      </c>
      <c r="H112" s="12">
        <v>31.16</v>
      </c>
      <c r="I112" s="12">
        <v>0.12</v>
      </c>
      <c r="J112" s="12">
        <v>0.21</v>
      </c>
      <c r="K112" s="13">
        <v>0.03</v>
      </c>
      <c r="L112" s="12">
        <v>0.1</v>
      </c>
      <c r="M112" s="12">
        <v>0.33</v>
      </c>
      <c r="N112" s="12">
        <v>61.99</v>
      </c>
      <c r="O112" s="12">
        <v>4.74</v>
      </c>
      <c r="P112" s="13">
        <v>0.05</v>
      </c>
      <c r="Q112" s="12">
        <v>0.62</v>
      </c>
      <c r="R112" s="13">
        <v>0.03</v>
      </c>
      <c r="S112" s="12">
        <v>99.38</v>
      </c>
      <c r="T112" s="14"/>
      <c r="U112" s="12">
        <v>0.98072533716642107</v>
      </c>
      <c r="V112" s="12">
        <v>8.7925722455006582E-3</v>
      </c>
      <c r="W112" s="12">
        <v>4.4510378298035199E-3</v>
      </c>
      <c r="X112" s="12">
        <f t="shared" si="14"/>
        <v>0.99396894724172524</v>
      </c>
      <c r="Y112" s="6"/>
      <c r="Z112" s="8">
        <v>0.95132158666240185</v>
      </c>
      <c r="AA112" s="8">
        <v>4.2582067500848711E-2</v>
      </c>
      <c r="AB112" s="8">
        <v>3.5808007082794186E-4</v>
      </c>
      <c r="AC112" s="8">
        <v>4.3416973209550094E-3</v>
      </c>
      <c r="AD112" s="8">
        <v>5.5267827416272935E-3</v>
      </c>
      <c r="AE112" s="8">
        <v>7.9969772138316125E-4</v>
      </c>
      <c r="AF112" s="8">
        <v>3.3720344345996704E-3</v>
      </c>
      <c r="AG112" s="8">
        <f t="shared" si="15"/>
        <v>1.0083019464526437</v>
      </c>
      <c r="AH112" s="6"/>
      <c r="AI112" s="8">
        <v>2.9859603010235049E-3</v>
      </c>
      <c r="AJ112" s="6"/>
      <c r="AK112" s="8">
        <v>0.58591232557446582</v>
      </c>
      <c r="AL112" s="6"/>
      <c r="AM112" s="8"/>
    </row>
    <row r="113" spans="1:39" ht="16.2" x14ac:dyDescent="0.35">
      <c r="A113" s="6" t="s">
        <v>131</v>
      </c>
      <c r="B113" s="6" t="s">
        <v>118</v>
      </c>
      <c r="C113" s="6" t="s">
        <v>182</v>
      </c>
      <c r="E113" s="6">
        <v>4</v>
      </c>
      <c r="F113" s="6" t="s">
        <v>116</v>
      </c>
      <c r="H113" s="12">
        <v>19.600000000000001</v>
      </c>
      <c r="I113" s="12">
        <v>2.1</v>
      </c>
      <c r="J113" s="12">
        <v>0.35</v>
      </c>
      <c r="K113" s="12">
        <v>0.51</v>
      </c>
      <c r="L113" s="12">
        <v>2.75</v>
      </c>
      <c r="M113" s="12">
        <v>5.52</v>
      </c>
      <c r="N113" s="12">
        <v>48.33</v>
      </c>
      <c r="O113" s="12">
        <v>3.01</v>
      </c>
      <c r="P113" s="13">
        <v>0</v>
      </c>
      <c r="Q113" s="12">
        <v>4</v>
      </c>
      <c r="R113" s="12">
        <v>3.09</v>
      </c>
      <c r="S113" s="12">
        <v>89.26</v>
      </c>
      <c r="T113" s="14"/>
      <c r="U113" s="12">
        <v>0.66067752037954897</v>
      </c>
      <c r="V113" s="12">
        <v>0.15751597131166903</v>
      </c>
      <c r="W113" s="12">
        <v>8.3422431957357157E-2</v>
      </c>
      <c r="X113" s="12">
        <f t="shared" si="14"/>
        <v>0.90161592364857523</v>
      </c>
      <c r="Y113" s="6"/>
      <c r="Z113" s="8">
        <v>0.79433925021283469</v>
      </c>
      <c r="AA113" s="8">
        <v>2.8959990180214563E-2</v>
      </c>
      <c r="AB113" s="8">
        <v>0</v>
      </c>
      <c r="AC113" s="8">
        <v>2.9999316345351881E-2</v>
      </c>
      <c r="AD113" s="8">
        <v>9.8651718422316584E-3</v>
      </c>
      <c r="AE113" s="8">
        <v>1.4559896649352236E-2</v>
      </c>
      <c r="AF113" s="8">
        <v>9.9313481589830582E-2</v>
      </c>
      <c r="AG113" s="8">
        <f t="shared" si="15"/>
        <v>0.97703710681981559</v>
      </c>
      <c r="AH113" s="6"/>
      <c r="AI113" s="8">
        <v>0.32938571946747686</v>
      </c>
      <c r="AJ113" s="6"/>
      <c r="AK113" s="8">
        <v>3.7108327499981022</v>
      </c>
      <c r="AL113" s="6"/>
      <c r="AM113" s="8"/>
    </row>
    <row r="114" spans="1:39" ht="16.2" x14ac:dyDescent="0.35">
      <c r="A114" s="6" t="s">
        <v>131</v>
      </c>
      <c r="B114" s="6" t="s">
        <v>118</v>
      </c>
      <c r="C114" s="6" t="s">
        <v>182</v>
      </c>
      <c r="E114" s="6">
        <v>5</v>
      </c>
      <c r="F114" s="6" t="s">
        <v>116</v>
      </c>
      <c r="H114" s="12">
        <v>26.22</v>
      </c>
      <c r="I114" s="12">
        <v>0.81</v>
      </c>
      <c r="J114" s="12">
        <v>1.45</v>
      </c>
      <c r="K114" s="12">
        <v>0.34</v>
      </c>
      <c r="L114" s="12">
        <v>1.34</v>
      </c>
      <c r="M114" s="12">
        <v>0.65</v>
      </c>
      <c r="N114" s="12">
        <v>54.73</v>
      </c>
      <c r="O114" s="12">
        <v>2.93</v>
      </c>
      <c r="P114" s="13">
        <v>0.01</v>
      </c>
      <c r="Q114" s="12">
        <v>1.9</v>
      </c>
      <c r="R114" s="12">
        <v>1.29</v>
      </c>
      <c r="S114" s="12">
        <v>91.670000000000016</v>
      </c>
      <c r="T114" s="14"/>
      <c r="U114" s="12">
        <v>0.88762940341189944</v>
      </c>
      <c r="V114" s="12">
        <v>1.8627921903156593E-2</v>
      </c>
      <c r="W114" s="12">
        <v>3.2315739941957924E-2</v>
      </c>
      <c r="X114" s="12">
        <f t="shared" si="14"/>
        <v>0.93857306525701389</v>
      </c>
      <c r="Y114" s="6"/>
      <c r="Z114" s="8">
        <v>0.90340025666895651</v>
      </c>
      <c r="AA114" s="8">
        <v>2.8311642717059216E-2</v>
      </c>
      <c r="AB114" s="8">
        <v>7.7029874927340535E-5</v>
      </c>
      <c r="AC114" s="8">
        <v>1.4311017121819243E-2</v>
      </c>
      <c r="AD114" s="8">
        <v>4.104593438403862E-2</v>
      </c>
      <c r="AE114" s="8">
        <v>9.7483826300049058E-3</v>
      </c>
      <c r="AF114" s="8">
        <v>4.860107165380724E-2</v>
      </c>
      <c r="AG114" s="8">
        <f t="shared" si="15"/>
        <v>1.0454953350506131</v>
      </c>
      <c r="AH114" s="6"/>
      <c r="AI114" s="8">
        <v>0.13810249707199784</v>
      </c>
      <c r="AJ114" s="6"/>
      <c r="AK114" s="8">
        <v>1.7647922061140511</v>
      </c>
      <c r="AL114" s="6"/>
      <c r="AM114" s="8"/>
    </row>
    <row r="115" spans="1:39" ht="16.2" x14ac:dyDescent="0.35">
      <c r="A115" s="6" t="s">
        <v>131</v>
      </c>
      <c r="B115" s="6" t="s">
        <v>118</v>
      </c>
      <c r="C115" s="6" t="s">
        <v>182</v>
      </c>
      <c r="E115" s="6">
        <v>6</v>
      </c>
      <c r="F115" s="6" t="s">
        <v>116</v>
      </c>
      <c r="H115" s="12">
        <v>28.72</v>
      </c>
      <c r="I115" s="12">
        <v>0.45</v>
      </c>
      <c r="J115" s="12">
        <v>1.18</v>
      </c>
      <c r="K115" s="12">
        <v>0.26</v>
      </c>
      <c r="L115" s="12">
        <v>0.72</v>
      </c>
      <c r="M115" s="12">
        <v>0.36</v>
      </c>
      <c r="N115" s="12">
        <v>59.72</v>
      </c>
      <c r="O115" s="12">
        <v>3.27</v>
      </c>
      <c r="P115" s="13">
        <v>0</v>
      </c>
      <c r="Q115" s="12">
        <v>0.88</v>
      </c>
      <c r="R115" s="12">
        <v>0.88</v>
      </c>
      <c r="S115" s="12">
        <v>96.439999999999984</v>
      </c>
      <c r="T115" s="14"/>
      <c r="U115" s="12">
        <v>0.92455223536034403</v>
      </c>
      <c r="V115" s="12">
        <v>9.8107357271270245E-3</v>
      </c>
      <c r="W115" s="12">
        <v>1.7072205274668219E-2</v>
      </c>
      <c r="X115" s="12">
        <f t="shared" si="14"/>
        <v>0.95143517636213926</v>
      </c>
      <c r="Y115" s="6"/>
      <c r="Z115" s="8">
        <v>0.93739489733971804</v>
      </c>
      <c r="AA115" s="8">
        <v>3.0046454056212278E-2</v>
      </c>
      <c r="AB115" s="8">
        <v>0</v>
      </c>
      <c r="AC115" s="8">
        <v>6.3030042087033576E-3</v>
      </c>
      <c r="AD115" s="8">
        <v>3.1763779769119344E-2</v>
      </c>
      <c r="AE115" s="8">
        <v>7.0888375282580074E-3</v>
      </c>
      <c r="AF115" s="8">
        <v>2.4832564274451688E-2</v>
      </c>
      <c r="AG115" s="8">
        <f t="shared" si="15"/>
        <v>1.0374295371764628</v>
      </c>
      <c r="AH115" s="6"/>
      <c r="AI115" s="8">
        <v>8.9586489268396283E-2</v>
      </c>
      <c r="AJ115" s="6"/>
      <c r="AK115" s="8">
        <v>0.8163832049995825</v>
      </c>
      <c r="AL115" s="6"/>
      <c r="AM115" s="8"/>
    </row>
    <row r="116" spans="1:39" ht="16.2" x14ac:dyDescent="0.35">
      <c r="A116" s="6" t="s">
        <v>131</v>
      </c>
      <c r="B116" s="6" t="s">
        <v>118</v>
      </c>
      <c r="C116" s="6" t="s">
        <v>182</v>
      </c>
      <c r="E116" s="6">
        <v>7</v>
      </c>
      <c r="F116" s="6" t="s">
        <v>115</v>
      </c>
      <c r="H116" s="12">
        <v>31.51</v>
      </c>
      <c r="I116" s="13">
        <v>0</v>
      </c>
      <c r="J116" s="13">
        <v>0</v>
      </c>
      <c r="K116" s="13">
        <v>0</v>
      </c>
      <c r="L116" s="13">
        <v>0</v>
      </c>
      <c r="M116" s="13">
        <v>0.1</v>
      </c>
      <c r="N116" s="12">
        <v>64.22</v>
      </c>
      <c r="O116" s="12">
        <v>3.8</v>
      </c>
      <c r="P116" s="13">
        <v>0.13</v>
      </c>
      <c r="Q116" s="12">
        <v>0.78</v>
      </c>
      <c r="R116" s="13">
        <v>0</v>
      </c>
      <c r="S116" s="12">
        <v>100.53999999999999</v>
      </c>
      <c r="T116" s="14"/>
      <c r="U116" s="12">
        <v>0.98136503346798454</v>
      </c>
      <c r="V116" s="12">
        <v>2.6365392175623386E-3</v>
      </c>
      <c r="W116" s="12">
        <v>0</v>
      </c>
      <c r="X116" s="12">
        <f t="shared" si="14"/>
        <v>0.98400157268554689</v>
      </c>
      <c r="Y116" s="6"/>
      <c r="Z116" s="8">
        <v>0.975232681101731</v>
      </c>
      <c r="AA116" s="8">
        <v>3.3780356541974921E-2</v>
      </c>
      <c r="AB116" s="8">
        <v>9.2126745380249333E-4</v>
      </c>
      <c r="AC116" s="8">
        <v>5.4049874125543917E-3</v>
      </c>
      <c r="AD116" s="8">
        <v>0</v>
      </c>
      <c r="AE116" s="8">
        <v>0</v>
      </c>
      <c r="AF116" s="8">
        <v>0</v>
      </c>
      <c r="AG116" s="8">
        <f t="shared" si="15"/>
        <v>1.0153392925100626</v>
      </c>
      <c r="AH116" s="6"/>
      <c r="AI116" s="8">
        <v>0</v>
      </c>
      <c r="AJ116" s="6"/>
      <c r="AK116" s="8">
        <v>0.75151883449400592</v>
      </c>
      <c r="AL116" s="6"/>
      <c r="AM116" s="8"/>
    </row>
    <row r="117" spans="1:39" ht="16.2" x14ac:dyDescent="0.35">
      <c r="A117" s="6" t="s">
        <v>131</v>
      </c>
      <c r="B117" s="6" t="s">
        <v>118</v>
      </c>
      <c r="C117" s="6" t="s">
        <v>182</v>
      </c>
      <c r="E117" s="6">
        <v>8</v>
      </c>
      <c r="F117" s="6" t="s">
        <v>116</v>
      </c>
      <c r="H117" s="12">
        <v>29.69</v>
      </c>
      <c r="I117" s="13">
        <v>0</v>
      </c>
      <c r="J117" s="12">
        <v>0.69</v>
      </c>
      <c r="K117" s="12">
        <v>0.17</v>
      </c>
      <c r="L117" s="12">
        <v>0.24</v>
      </c>
      <c r="M117" s="13">
        <v>0.2</v>
      </c>
      <c r="N117" s="12">
        <v>61.05</v>
      </c>
      <c r="O117" s="12">
        <v>3.47</v>
      </c>
      <c r="P117" s="13">
        <v>0.08</v>
      </c>
      <c r="Q117" s="12">
        <v>0.77</v>
      </c>
      <c r="R117" s="13">
        <v>0.69</v>
      </c>
      <c r="S117" s="12">
        <v>97.049999999999983</v>
      </c>
      <c r="T117" s="14"/>
      <c r="U117" s="12">
        <v>0.95115907796861332</v>
      </c>
      <c r="V117" s="12">
        <v>5.4240666116694199E-3</v>
      </c>
      <c r="W117" s="12">
        <v>0</v>
      </c>
      <c r="X117" s="12">
        <f t="shared" si="14"/>
        <v>0.95658314458028271</v>
      </c>
      <c r="Y117" s="6"/>
      <c r="Z117" s="8">
        <v>0.95363986281410706</v>
      </c>
      <c r="AA117" s="8">
        <v>3.1730059778096141E-2</v>
      </c>
      <c r="AB117" s="8">
        <v>5.8316727687242006E-4</v>
      </c>
      <c r="AC117" s="8">
        <v>5.4884737619316955E-3</v>
      </c>
      <c r="AD117" s="8">
        <v>1.8483967740417839E-2</v>
      </c>
      <c r="AE117" s="8">
        <v>4.6126078985691873E-3</v>
      </c>
      <c r="AF117" s="8">
        <v>8.237515707864157E-3</v>
      </c>
      <c r="AG117" s="8">
        <f t="shared" si="15"/>
        <v>1.0227756549778586</v>
      </c>
      <c r="AH117" s="6"/>
      <c r="AI117" s="8">
        <v>6.9904458924732862E-2</v>
      </c>
      <c r="AJ117" s="6"/>
      <c r="AK117" s="8">
        <v>0.73150850329425066</v>
      </c>
      <c r="AL117" s="6"/>
      <c r="AM117" s="8"/>
    </row>
    <row r="118" spans="1:39" ht="16.2" x14ac:dyDescent="0.35">
      <c r="A118" s="6" t="s">
        <v>131</v>
      </c>
      <c r="B118" s="6" t="s">
        <v>118</v>
      </c>
      <c r="C118" s="6" t="s">
        <v>182</v>
      </c>
      <c r="E118" s="6">
        <v>9</v>
      </c>
      <c r="F118" s="6" t="s">
        <v>115</v>
      </c>
      <c r="H118" s="12">
        <v>32.83</v>
      </c>
      <c r="I118" s="13">
        <v>0.01</v>
      </c>
      <c r="J118" s="13">
        <v>7.0000000000000007E-2</v>
      </c>
      <c r="K118" s="13">
        <v>0</v>
      </c>
      <c r="L118" s="13">
        <v>0.01</v>
      </c>
      <c r="M118" s="13">
        <v>0.15</v>
      </c>
      <c r="N118" s="12">
        <v>62.01</v>
      </c>
      <c r="O118" s="12">
        <v>3.85</v>
      </c>
      <c r="P118" s="13">
        <v>0.11</v>
      </c>
      <c r="Q118" s="12">
        <v>0.31</v>
      </c>
      <c r="R118" s="13">
        <v>0.5</v>
      </c>
      <c r="S118" s="12">
        <v>99.84999999999998</v>
      </c>
      <c r="T118" s="14"/>
      <c r="U118" s="12">
        <v>1.0062648327723878</v>
      </c>
      <c r="V118" s="12">
        <v>3.8921066354800967E-3</v>
      </c>
      <c r="W118" s="12">
        <v>3.6121976457871086E-4</v>
      </c>
      <c r="X118" s="12">
        <f t="shared" si="14"/>
        <v>1.0105181591724466</v>
      </c>
      <c r="Y118" s="6"/>
      <c r="Z118" s="8">
        <v>0.92674214232156682</v>
      </c>
      <c r="AA118" s="8">
        <v>3.3682211436722558E-2</v>
      </c>
      <c r="AB118" s="8">
        <v>7.6717474466160226E-4</v>
      </c>
      <c r="AC118" s="8">
        <v>2.1140780340884457E-3</v>
      </c>
      <c r="AD118" s="8">
        <v>1.7940833011490433E-3</v>
      </c>
      <c r="AE118" s="8">
        <v>0</v>
      </c>
      <c r="AF118" s="8">
        <v>3.2838511768061075E-4</v>
      </c>
      <c r="AG118" s="8">
        <f t="shared" si="15"/>
        <v>0.96542807495586913</v>
      </c>
      <c r="AH118" s="6"/>
      <c r="AI118" s="8">
        <v>4.8464556726748764E-2</v>
      </c>
      <c r="AJ118" s="6"/>
      <c r="AK118" s="8">
        <v>0.31120268663932482</v>
      </c>
      <c r="AL118" s="6"/>
      <c r="AM118" s="8"/>
    </row>
    <row r="119" spans="1:39" ht="16.2" x14ac:dyDescent="0.35">
      <c r="A119" s="6" t="s">
        <v>131</v>
      </c>
      <c r="B119" s="6" t="s">
        <v>118</v>
      </c>
      <c r="C119" s="6" t="s">
        <v>182</v>
      </c>
      <c r="E119" s="6">
        <v>10</v>
      </c>
      <c r="F119" s="6" t="s">
        <v>116</v>
      </c>
      <c r="H119" s="12">
        <v>30.09</v>
      </c>
      <c r="I119" s="13">
        <v>0.03</v>
      </c>
      <c r="J119" s="13">
        <v>0.6</v>
      </c>
      <c r="K119" s="13">
        <v>0.12</v>
      </c>
      <c r="L119" s="12">
        <v>7.0000000000000007E-2</v>
      </c>
      <c r="M119" s="13">
        <v>0.12</v>
      </c>
      <c r="N119" s="12">
        <v>59.54</v>
      </c>
      <c r="O119" s="12">
        <v>3.61</v>
      </c>
      <c r="P119" s="13">
        <v>0</v>
      </c>
      <c r="Q119" s="12">
        <v>0.65</v>
      </c>
      <c r="R119" s="13">
        <v>0.55000000000000004</v>
      </c>
      <c r="S119" s="12">
        <v>95.38000000000001</v>
      </c>
      <c r="T119" s="14"/>
      <c r="U119" s="12">
        <v>0.976020896284849</v>
      </c>
      <c r="V119" s="12">
        <v>3.2951123984156744E-3</v>
      </c>
      <c r="W119" s="12">
        <v>1.1468015617485268E-3</v>
      </c>
      <c r="X119" s="12">
        <f t="shared" si="14"/>
        <v>0.98046281024501314</v>
      </c>
      <c r="Y119" s="6"/>
      <c r="Z119" s="8">
        <v>0.94167605463815929</v>
      </c>
      <c r="AA119" s="8">
        <v>3.342278120271161E-2</v>
      </c>
      <c r="AB119" s="8">
        <v>0</v>
      </c>
      <c r="AC119" s="8">
        <v>4.6910298055353036E-3</v>
      </c>
      <c r="AD119" s="8">
        <v>1.6273888272217093E-2</v>
      </c>
      <c r="AE119" s="8">
        <v>3.2966499261568596E-3</v>
      </c>
      <c r="AF119" s="8">
        <v>2.4326354011038279E-3</v>
      </c>
      <c r="AG119" s="8">
        <f t="shared" si="15"/>
        <v>1.0017930392458838</v>
      </c>
      <c r="AH119" s="6"/>
      <c r="AI119" s="8">
        <v>5.6417319199350509E-2</v>
      </c>
      <c r="AJ119" s="6"/>
      <c r="AK119" s="8">
        <v>0.60301032187469161</v>
      </c>
      <c r="AL119" s="6"/>
      <c r="AM119" s="8"/>
    </row>
    <row r="120" spans="1:39" x14ac:dyDescent="0.25">
      <c r="Y120" s="6"/>
      <c r="AH120" s="6"/>
      <c r="AJ120" s="6"/>
      <c r="AK120" s="6"/>
      <c r="AL120" s="6"/>
    </row>
    <row r="121" spans="1:39" ht="18" x14ac:dyDescent="0.35">
      <c r="A121" s="15" t="s">
        <v>185</v>
      </c>
      <c r="B121" s="15"/>
      <c r="C121" s="15"/>
      <c r="D121" s="15"/>
      <c r="E121" s="15"/>
      <c r="F121" s="15"/>
      <c r="Y121" s="6"/>
      <c r="AH121" s="6"/>
      <c r="AJ121" s="6"/>
      <c r="AK121" s="6"/>
      <c r="AL121" s="6"/>
    </row>
    <row r="122" spans="1:39" x14ac:dyDescent="0.25">
      <c r="Y122" s="6"/>
      <c r="AH122" s="6"/>
      <c r="AJ122" s="6"/>
      <c r="AK122" s="6"/>
      <c r="AL122" s="6"/>
    </row>
    <row r="123" spans="1:39" x14ac:dyDescent="0.25">
      <c r="Y123" s="6"/>
      <c r="AH123" s="6"/>
      <c r="AJ123" s="6"/>
      <c r="AK123" s="6"/>
      <c r="AL123" s="6"/>
    </row>
    <row r="124" spans="1:39" x14ac:dyDescent="0.25">
      <c r="Y124" s="6"/>
      <c r="AH124" s="6"/>
      <c r="AJ124" s="6"/>
      <c r="AK124" s="6"/>
      <c r="AL124" s="6"/>
    </row>
    <row r="125" spans="1:39" x14ac:dyDescent="0.25">
      <c r="Y125" s="6"/>
      <c r="AH125" s="6"/>
      <c r="AJ125" s="6"/>
      <c r="AK125" s="6"/>
      <c r="AL125" s="6"/>
    </row>
    <row r="126" spans="1:39" x14ac:dyDescent="0.25">
      <c r="Y126" s="6"/>
      <c r="AH126" s="6"/>
      <c r="AJ126" s="6"/>
      <c r="AK126" s="6"/>
      <c r="AL126" s="6"/>
    </row>
    <row r="127" spans="1:39" x14ac:dyDescent="0.25">
      <c r="Y127" s="6"/>
      <c r="AH127" s="6"/>
      <c r="AJ127" s="6"/>
      <c r="AK127" s="6"/>
      <c r="AL127" s="6"/>
    </row>
    <row r="128" spans="1:39" x14ac:dyDescent="0.25">
      <c r="Y128" s="6"/>
      <c r="AH128" s="6"/>
      <c r="AJ128" s="6"/>
      <c r="AK128" s="6"/>
      <c r="AL128" s="6"/>
    </row>
    <row r="129" spans="25:38" x14ac:dyDescent="0.25">
      <c r="Y129" s="6"/>
      <c r="AH129" s="6"/>
      <c r="AJ129" s="6"/>
      <c r="AK129" s="6"/>
      <c r="AL129" s="6"/>
    </row>
    <row r="130" spans="25:38" x14ac:dyDescent="0.25">
      <c r="Y130" s="6"/>
      <c r="AH130" s="6"/>
      <c r="AJ130" s="6"/>
      <c r="AK130" s="6"/>
      <c r="AL130" s="6"/>
    </row>
    <row r="131" spans="25:38" x14ac:dyDescent="0.25">
      <c r="Y131" s="6"/>
      <c r="AH131" s="6"/>
      <c r="AJ131" s="6"/>
      <c r="AK131" s="6"/>
      <c r="AL131" s="6"/>
    </row>
    <row r="132" spans="25:38" x14ac:dyDescent="0.25">
      <c r="Y132" s="6"/>
      <c r="AH132" s="6"/>
      <c r="AJ132" s="6"/>
      <c r="AK132" s="6"/>
      <c r="AL132" s="6"/>
    </row>
    <row r="133" spans="25:38" x14ac:dyDescent="0.25">
      <c r="Y133" s="6"/>
      <c r="AH133" s="6"/>
      <c r="AJ133" s="6"/>
      <c r="AK133" s="6"/>
      <c r="AL133" s="6"/>
    </row>
    <row r="134" spans="25:38" x14ac:dyDescent="0.25">
      <c r="Y134" s="6"/>
      <c r="AH134" s="6"/>
      <c r="AJ134" s="6"/>
      <c r="AK134" s="6"/>
      <c r="AL134" s="6"/>
    </row>
    <row r="135" spans="25:38" x14ac:dyDescent="0.25">
      <c r="Y135" s="6"/>
      <c r="AH135" s="6"/>
      <c r="AJ135" s="6"/>
      <c r="AK135" s="6"/>
      <c r="AL135" s="6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55C7B-A2C6-46DC-B667-4EE926DC38E9}">
  <dimension ref="A1:BB48"/>
  <sheetViews>
    <sheetView topLeftCell="A8" zoomScale="65" zoomScaleNormal="55" workbookViewId="0">
      <selection activeCell="G34" sqref="G34"/>
    </sheetView>
  </sheetViews>
  <sheetFormatPr baseColWidth="10" defaultColWidth="10.88671875" defaultRowHeight="13.8" x14ac:dyDescent="0.25"/>
  <cols>
    <col min="1" max="1" width="14.33203125" style="6" customWidth="1"/>
    <col min="2" max="2" width="18.6640625" style="6" customWidth="1"/>
    <col min="3" max="3" width="14.21875" style="6" customWidth="1"/>
    <col min="4" max="4" width="17.5546875" style="6" customWidth="1"/>
    <col min="5" max="26" width="10.88671875" style="6"/>
    <col min="27" max="29" width="11.5546875" style="2"/>
    <col min="30" max="32" width="10.88671875" style="6"/>
    <col min="33" max="34" width="11.5546875" style="2" customWidth="1"/>
    <col min="35" max="16384" width="10.88671875" style="6"/>
  </cols>
  <sheetData>
    <row r="1" spans="1:54" s="16" customFormat="1" ht="19.2" x14ac:dyDescent="0.4">
      <c r="A1" s="16" t="s">
        <v>100</v>
      </c>
      <c r="B1" s="16" t="s">
        <v>2</v>
      </c>
      <c r="C1" s="16" t="s">
        <v>99</v>
      </c>
      <c r="D1" s="16" t="s">
        <v>132</v>
      </c>
      <c r="F1" s="5" t="s">
        <v>186</v>
      </c>
      <c r="G1" s="5" t="s">
        <v>187</v>
      </c>
      <c r="H1" s="16" t="s">
        <v>133</v>
      </c>
      <c r="I1" s="16" t="s">
        <v>128</v>
      </c>
      <c r="J1" s="16" t="s">
        <v>129</v>
      </c>
      <c r="K1" s="16" t="s">
        <v>130</v>
      </c>
      <c r="L1" s="16" t="s">
        <v>188</v>
      </c>
      <c r="M1" s="16" t="s">
        <v>189</v>
      </c>
      <c r="N1" s="16" t="s">
        <v>112</v>
      </c>
      <c r="O1" s="16" t="s">
        <v>190</v>
      </c>
      <c r="P1" s="16" t="s">
        <v>135</v>
      </c>
      <c r="R1" s="17" t="s">
        <v>104</v>
      </c>
      <c r="S1" s="17" t="s">
        <v>191</v>
      </c>
      <c r="T1" s="17" t="s">
        <v>140</v>
      </c>
      <c r="U1" s="17"/>
      <c r="V1" s="17" t="s">
        <v>192</v>
      </c>
      <c r="W1" s="17" t="s">
        <v>106</v>
      </c>
      <c r="X1" s="17" t="s">
        <v>107</v>
      </c>
      <c r="Y1" s="17" t="s">
        <v>136</v>
      </c>
      <c r="Z1" s="17" t="s">
        <v>134</v>
      </c>
      <c r="AA1" s="16" t="s">
        <v>141</v>
      </c>
      <c r="AB1" s="18" t="s">
        <v>193</v>
      </c>
      <c r="AC1" s="18"/>
      <c r="AD1" s="17" t="s">
        <v>108</v>
      </c>
      <c r="AE1" s="17" t="s">
        <v>137</v>
      </c>
      <c r="AF1" s="17" t="s">
        <v>138</v>
      </c>
      <c r="AG1" s="16" t="s">
        <v>142</v>
      </c>
      <c r="AI1" s="17" t="s">
        <v>112</v>
      </c>
      <c r="AJ1" s="17" t="s">
        <v>143</v>
      </c>
      <c r="AK1" s="17" t="s">
        <v>144</v>
      </c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9"/>
      <c r="BB1" s="17"/>
    </row>
    <row r="2" spans="1:54" ht="9.4499999999999993" customHeight="1" x14ac:dyDescent="0.25">
      <c r="AA2" s="6"/>
      <c r="AB2" s="6"/>
      <c r="AC2" s="6"/>
      <c r="AG2" s="6"/>
      <c r="AH2" s="6"/>
    </row>
    <row r="3" spans="1:54" ht="16.2" x14ac:dyDescent="0.35">
      <c r="A3" s="6" t="s">
        <v>117</v>
      </c>
      <c r="B3" s="6" t="s">
        <v>118</v>
      </c>
      <c r="C3" s="6" t="s">
        <v>182</v>
      </c>
      <c r="D3" s="6" t="s">
        <v>146</v>
      </c>
      <c r="F3" s="8">
        <v>52.664571407009525</v>
      </c>
      <c r="G3" s="8">
        <v>32.947358375362491</v>
      </c>
      <c r="H3" s="8">
        <v>0</v>
      </c>
      <c r="I3" s="8">
        <v>3.2333290031088846</v>
      </c>
      <c r="J3" s="8">
        <v>0.75451710247407566</v>
      </c>
      <c r="K3" s="8">
        <v>0.98143273578115464</v>
      </c>
      <c r="L3" s="8">
        <v>0.5916089503004015</v>
      </c>
      <c r="M3" s="8">
        <v>8.8271824259634659</v>
      </c>
      <c r="N3" s="8">
        <v>0</v>
      </c>
      <c r="O3" s="8">
        <f>0.3935*(N3^(1.326))</f>
        <v>0</v>
      </c>
      <c r="P3" s="8">
        <v>100</v>
      </c>
      <c r="R3" s="8">
        <v>6.9330261243765801</v>
      </c>
      <c r="S3" s="8">
        <v>1.0669738756234199</v>
      </c>
      <c r="T3" s="8">
        <f>R3+S3</f>
        <v>8</v>
      </c>
      <c r="U3" s="8"/>
      <c r="V3" s="8">
        <v>4.0464577454729369</v>
      </c>
      <c r="W3" s="8">
        <v>0</v>
      </c>
      <c r="X3" s="8">
        <v>0.36054975126834571</v>
      </c>
      <c r="Y3" s="8">
        <v>0.14803181068744831</v>
      </c>
      <c r="Z3" s="8">
        <v>0</v>
      </c>
      <c r="AA3" s="8">
        <f t="shared" ref="AA3:AA20" si="0">SUM(V3:Z3)</f>
        <v>4.5550393074287312</v>
      </c>
      <c r="AB3" s="8">
        <f>6-AA3</f>
        <v>1.4449606925712688</v>
      </c>
      <c r="AC3" s="8"/>
      <c r="AD3" s="8">
        <v>0.13843918100183919</v>
      </c>
      <c r="AE3" s="8">
        <v>0.15101484664869724</v>
      </c>
      <c r="AF3" s="8">
        <v>1.4825443066406438</v>
      </c>
      <c r="AG3" s="8">
        <f>SUM(AD3:AF3)</f>
        <v>1.7719983342911803</v>
      </c>
      <c r="AH3" s="8"/>
      <c r="AI3" s="8">
        <v>0</v>
      </c>
      <c r="AJ3" s="8">
        <f>4-AI3</f>
        <v>4</v>
      </c>
      <c r="AK3" s="8">
        <f>AI3/(AI3+AJ3)</f>
        <v>0</v>
      </c>
    </row>
    <row r="4" spans="1:54" ht="16.2" x14ac:dyDescent="0.35">
      <c r="A4" s="6" t="s">
        <v>117</v>
      </c>
      <c r="B4" s="6" t="s">
        <v>118</v>
      </c>
      <c r="C4" s="6" t="s">
        <v>182</v>
      </c>
      <c r="D4" s="6" t="s">
        <v>146</v>
      </c>
      <c r="F4" s="8">
        <v>54.084578052424355</v>
      </c>
      <c r="G4" s="8">
        <v>31.485979225446108</v>
      </c>
      <c r="H4" s="8">
        <v>0</v>
      </c>
      <c r="I4" s="8">
        <v>3.3098732602995891</v>
      </c>
      <c r="J4" s="8">
        <v>0</v>
      </c>
      <c r="K4" s="8">
        <v>0.80621165731514732</v>
      </c>
      <c r="L4" s="8">
        <v>0</v>
      </c>
      <c r="M4" s="8">
        <v>9.4019085579093495</v>
      </c>
      <c r="N4" s="8">
        <v>0.91144924660544202</v>
      </c>
      <c r="O4" s="8">
        <f t="shared" ref="O4:O20" si="1">0.3935*(N4^(1.326))</f>
        <v>0.34797658270394799</v>
      </c>
      <c r="P4" s="8">
        <v>100.15200364958517</v>
      </c>
      <c r="R4" s="8">
        <v>7.1063123579743737</v>
      </c>
      <c r="S4" s="8">
        <v>0.89368764202562634</v>
      </c>
      <c r="T4" s="8">
        <f t="shared" ref="T4:T20" si="2">R4+S4</f>
        <v>8</v>
      </c>
      <c r="U4" s="8"/>
      <c r="V4" s="8">
        <v>3.9835691491930199</v>
      </c>
      <c r="W4" s="8">
        <v>0</v>
      </c>
      <c r="X4" s="8">
        <v>0.36837761463177898</v>
      </c>
      <c r="Y4" s="8">
        <v>0</v>
      </c>
      <c r="Z4" s="8">
        <v>0.18389608031248589</v>
      </c>
      <c r="AA4" s="8">
        <f t="shared" si="0"/>
        <v>4.5358428441372851</v>
      </c>
      <c r="AB4" s="8">
        <f t="shared" ref="AB4:AB20" si="3">6-AA4</f>
        <v>1.4641571558627149</v>
      </c>
      <c r="AC4" s="8"/>
      <c r="AD4" s="8">
        <v>0.11350477174672438</v>
      </c>
      <c r="AE4" s="8">
        <v>0</v>
      </c>
      <c r="AF4" s="8">
        <v>1.5760433795378213</v>
      </c>
      <c r="AG4" s="8">
        <f t="shared" ref="AG4:AG20" si="4">SUM(AD4:AF4)</f>
        <v>1.6895481512845456</v>
      </c>
      <c r="AH4" s="8"/>
      <c r="AI4" s="8">
        <v>0.37874938863143759</v>
      </c>
      <c r="AJ4" s="8">
        <f t="shared" ref="AJ4:AJ20" si="5">4-AI4</f>
        <v>3.6212506113685623</v>
      </c>
      <c r="AK4" s="8">
        <f t="shared" ref="AK4:AK20" si="6">AI4/(AI4+AJ4)</f>
        <v>9.4687347157859397E-2</v>
      </c>
    </row>
    <row r="5" spans="1:54" ht="16.2" x14ac:dyDescent="0.35">
      <c r="A5" s="6" t="s">
        <v>119</v>
      </c>
      <c r="B5" s="6" t="s">
        <v>120</v>
      </c>
      <c r="C5" s="6" t="s">
        <v>183</v>
      </c>
      <c r="D5" s="6" t="s">
        <v>146</v>
      </c>
      <c r="F5" s="8">
        <v>50.910483296502143</v>
      </c>
      <c r="G5" s="8">
        <v>33.976795639177112</v>
      </c>
      <c r="H5" s="8">
        <v>0.5643815752083029</v>
      </c>
      <c r="I5" s="8">
        <v>2.5033234278352476</v>
      </c>
      <c r="J5" s="8">
        <v>0.1264797136385773</v>
      </c>
      <c r="K5" s="8">
        <v>1.3528842098402989</v>
      </c>
      <c r="L5" s="8">
        <v>0</v>
      </c>
      <c r="M5" s="8">
        <v>10.565652137798327</v>
      </c>
      <c r="N5" s="8">
        <v>0</v>
      </c>
      <c r="O5" s="8">
        <f t="shared" si="1"/>
        <v>0</v>
      </c>
      <c r="P5" s="8">
        <v>100</v>
      </c>
      <c r="R5" s="8">
        <v>6.7733129787951984</v>
      </c>
      <c r="S5" s="8">
        <v>1.2266870212048016</v>
      </c>
      <c r="T5" s="8">
        <f t="shared" si="2"/>
        <v>8</v>
      </c>
      <c r="U5" s="8"/>
      <c r="V5" s="8">
        <v>4.1025362100215856</v>
      </c>
      <c r="W5" s="8">
        <v>6.2797475163517857E-2</v>
      </c>
      <c r="X5" s="8">
        <v>0.28211222593334773</v>
      </c>
      <c r="Y5" s="8">
        <v>2.5078206732426458E-2</v>
      </c>
      <c r="Z5" s="8">
        <v>0</v>
      </c>
      <c r="AA5" s="8">
        <f t="shared" si="0"/>
        <v>4.4725241178508783</v>
      </c>
      <c r="AB5" s="8">
        <f t="shared" si="3"/>
        <v>1.5274758821491217</v>
      </c>
      <c r="AC5" s="8"/>
      <c r="AD5" s="8">
        <v>0.19286292583382103</v>
      </c>
      <c r="AE5" s="8">
        <v>0</v>
      </c>
      <c r="AF5" s="8">
        <v>1.7933767238138134</v>
      </c>
      <c r="AG5" s="8">
        <f t="shared" si="4"/>
        <v>1.9862396496476344</v>
      </c>
      <c r="AH5" s="8"/>
      <c r="AI5" s="8">
        <v>0</v>
      </c>
      <c r="AJ5" s="8">
        <f t="shared" si="5"/>
        <v>4</v>
      </c>
      <c r="AK5" s="8">
        <f t="shared" si="6"/>
        <v>0</v>
      </c>
    </row>
    <row r="6" spans="1:54" ht="16.2" x14ac:dyDescent="0.35">
      <c r="A6" s="6" t="s">
        <v>119</v>
      </c>
      <c r="B6" s="6" t="s">
        <v>120</v>
      </c>
      <c r="C6" s="6" t="s">
        <v>183</v>
      </c>
      <c r="D6" s="6" t="s">
        <v>146</v>
      </c>
      <c r="F6" s="8">
        <v>52.496231353988719</v>
      </c>
      <c r="G6" s="8">
        <v>27.938431807708405</v>
      </c>
      <c r="H6" s="8">
        <v>0.82866152080540867</v>
      </c>
      <c r="I6" s="8">
        <v>7.6696276218397728</v>
      </c>
      <c r="J6" s="8">
        <v>6.4745408720238012E-2</v>
      </c>
      <c r="K6" s="8">
        <v>0.39992850537133079</v>
      </c>
      <c r="L6" s="8">
        <v>0</v>
      </c>
      <c r="M6" s="8">
        <v>10.083009822891261</v>
      </c>
      <c r="N6" s="8">
        <v>0.51936395867487695</v>
      </c>
      <c r="O6" s="8">
        <f t="shared" si="1"/>
        <v>0.16506703662494662</v>
      </c>
      <c r="P6" s="8">
        <v>100.06036399518453</v>
      </c>
      <c r="R6" s="8">
        <v>7.1295825419727503</v>
      </c>
      <c r="S6" s="8">
        <v>0.87041745802724968</v>
      </c>
      <c r="T6" s="8">
        <f t="shared" si="2"/>
        <v>8</v>
      </c>
      <c r="U6" s="8"/>
      <c r="V6" s="8">
        <v>3.6028572577734597</v>
      </c>
      <c r="W6" s="8">
        <v>9.4121443383451311E-2</v>
      </c>
      <c r="X6" s="8">
        <v>0.88231014466522972</v>
      </c>
      <c r="Y6" s="8">
        <v>1.3104686374749942E-2</v>
      </c>
      <c r="Z6" s="8">
        <v>9.0167065465703813E-2</v>
      </c>
      <c r="AA6" s="8">
        <f t="shared" si="0"/>
        <v>4.6825605976625946</v>
      </c>
      <c r="AB6" s="8">
        <f t="shared" si="3"/>
        <v>1.3174394023374054</v>
      </c>
      <c r="AC6" s="8"/>
      <c r="AD6" s="8">
        <v>5.8198599454504535E-2</v>
      </c>
      <c r="AE6" s="8">
        <v>0</v>
      </c>
      <c r="AF6" s="8">
        <v>1.7470585563981842</v>
      </c>
      <c r="AG6" s="8">
        <f t="shared" si="4"/>
        <v>1.8052571558526886</v>
      </c>
      <c r="AH6" s="8"/>
      <c r="AI6" s="8">
        <v>0.22307781696863738</v>
      </c>
      <c r="AJ6" s="8">
        <f t="shared" si="5"/>
        <v>3.7769221830313624</v>
      </c>
      <c r="AK6" s="8">
        <f t="shared" si="6"/>
        <v>5.5769454242159344E-2</v>
      </c>
    </row>
    <row r="7" spans="1:54" ht="16.2" x14ac:dyDescent="0.35">
      <c r="A7" s="6" t="s">
        <v>119</v>
      </c>
      <c r="B7" s="6" t="s">
        <v>120</v>
      </c>
      <c r="C7" s="6" t="s">
        <v>183</v>
      </c>
      <c r="D7" s="6" t="s">
        <v>146</v>
      </c>
      <c r="F7" s="8">
        <v>52.465458933587399</v>
      </c>
      <c r="G7" s="8">
        <v>30.937920043514165</v>
      </c>
      <c r="H7" s="8">
        <v>1.8008781519239137</v>
      </c>
      <c r="I7" s="8">
        <v>1.5810609823417676</v>
      </c>
      <c r="J7" s="8">
        <v>0.32727345238676248</v>
      </c>
      <c r="K7" s="8">
        <v>1.5297096215053545</v>
      </c>
      <c r="L7" s="8">
        <v>0.43081310621764107</v>
      </c>
      <c r="M7" s="8">
        <v>9.644950268635057</v>
      </c>
      <c r="N7" s="8">
        <v>1.281935439887949</v>
      </c>
      <c r="O7" s="8">
        <f t="shared" si="1"/>
        <v>0.54698479865418326</v>
      </c>
      <c r="P7" s="8">
        <v>100.26612733888069</v>
      </c>
      <c r="R7" s="8">
        <v>6.9567866959690257</v>
      </c>
      <c r="S7" s="8">
        <v>1.0432133040309743</v>
      </c>
      <c r="T7" s="8">
        <f t="shared" si="2"/>
        <v>8</v>
      </c>
      <c r="U7" s="8"/>
      <c r="V7" s="8">
        <v>3.7930940662846648</v>
      </c>
      <c r="W7" s="8">
        <v>0.19970777459748978</v>
      </c>
      <c r="X7" s="8">
        <v>0.17758032745737609</v>
      </c>
      <c r="Y7" s="8">
        <v>6.4673694348443431E-2</v>
      </c>
      <c r="Z7" s="8">
        <v>0.29171722584232462</v>
      </c>
      <c r="AA7" s="8">
        <f t="shared" si="0"/>
        <v>4.526773088530299</v>
      </c>
      <c r="AB7" s="8">
        <f t="shared" si="3"/>
        <v>1.473226911469701</v>
      </c>
      <c r="AC7" s="8"/>
      <c r="AD7" s="8">
        <v>0.217339372458315</v>
      </c>
      <c r="AE7" s="8">
        <v>0.11076555964551631</v>
      </c>
      <c r="AF7" s="8">
        <v>1.6316105355284725</v>
      </c>
      <c r="AG7" s="8">
        <f t="shared" si="4"/>
        <v>1.9597154676323036</v>
      </c>
      <c r="AH7" s="8"/>
      <c r="AI7" s="8">
        <v>0.5375884983918845</v>
      </c>
      <c r="AJ7" s="8">
        <f t="shared" si="5"/>
        <v>3.4624115016081154</v>
      </c>
      <c r="AK7" s="8">
        <f t="shared" si="6"/>
        <v>0.13439712459797112</v>
      </c>
    </row>
    <row r="8" spans="1:54" ht="16.2" x14ac:dyDescent="0.35">
      <c r="A8" s="6" t="s">
        <v>119</v>
      </c>
      <c r="B8" s="6" t="s">
        <v>120</v>
      </c>
      <c r="C8" s="6" t="s">
        <v>183</v>
      </c>
      <c r="D8" s="6" t="s">
        <v>146</v>
      </c>
      <c r="F8" s="8">
        <v>54.531032034854185</v>
      </c>
      <c r="G8" s="8">
        <v>30.632534149633624</v>
      </c>
      <c r="H8" s="8">
        <v>0.9908796657736868</v>
      </c>
      <c r="I8" s="8">
        <v>2.6167589247696297</v>
      </c>
      <c r="J8" s="8">
        <v>0.14499806829724868</v>
      </c>
      <c r="K8" s="8">
        <v>0.49475934765889568</v>
      </c>
      <c r="L8" s="8">
        <v>3.3846351815303578E-2</v>
      </c>
      <c r="M8" s="8">
        <v>10.027352431818432</v>
      </c>
      <c r="N8" s="8">
        <v>0.52783902537899074</v>
      </c>
      <c r="O8" s="8">
        <f t="shared" si="1"/>
        <v>0.16864820408377088</v>
      </c>
      <c r="P8" s="8">
        <v>100.0619898696729</v>
      </c>
      <c r="R8" s="8">
        <v>7.1967287826915909</v>
      </c>
      <c r="S8" s="8">
        <v>0.80327121730840911</v>
      </c>
      <c r="T8" s="8">
        <f t="shared" si="2"/>
        <v>8</v>
      </c>
      <c r="U8" s="8"/>
      <c r="V8" s="8">
        <v>3.9628152351792192</v>
      </c>
      <c r="W8" s="8">
        <v>0.10936736953478285</v>
      </c>
      <c r="X8" s="8">
        <v>0.29252713179500389</v>
      </c>
      <c r="Y8" s="8">
        <v>2.8519067170640063E-2</v>
      </c>
      <c r="Z8" s="8">
        <v>8.9520963204060722E-2</v>
      </c>
      <c r="AA8" s="8">
        <f t="shared" si="0"/>
        <v>4.4827497668837069</v>
      </c>
      <c r="AB8" s="8">
        <f t="shared" si="3"/>
        <v>1.5172502331162931</v>
      </c>
      <c r="AC8" s="8"/>
      <c r="AD8" s="8">
        <v>6.9964804720990162E-2</v>
      </c>
      <c r="AE8" s="8">
        <v>8.6613165480315512E-3</v>
      </c>
      <c r="AF8" s="8">
        <v>1.6883364445618401</v>
      </c>
      <c r="AG8" s="8">
        <f t="shared" si="4"/>
        <v>1.7669625658308619</v>
      </c>
      <c r="AH8" s="8"/>
      <c r="AI8" s="8">
        <v>0.22031370720597451</v>
      </c>
      <c r="AJ8" s="8">
        <f t="shared" si="5"/>
        <v>3.7796862927940253</v>
      </c>
      <c r="AK8" s="8">
        <f t="shared" si="6"/>
        <v>5.5078426801493628E-2</v>
      </c>
    </row>
    <row r="9" spans="1:54" ht="16.2" x14ac:dyDescent="0.35">
      <c r="A9" s="6" t="s">
        <v>121</v>
      </c>
      <c r="B9" s="6" t="s">
        <v>118</v>
      </c>
      <c r="C9" s="6" t="s">
        <v>182</v>
      </c>
      <c r="D9" s="6" t="s">
        <v>146</v>
      </c>
      <c r="F9" s="8">
        <v>57.303215188137543</v>
      </c>
      <c r="G9" s="8">
        <v>27.759464443701223</v>
      </c>
      <c r="H9" s="8">
        <v>0.20517693852786995</v>
      </c>
      <c r="I9" s="8">
        <v>1.1598353751016122</v>
      </c>
      <c r="J9" s="8">
        <v>0</v>
      </c>
      <c r="K9" s="8">
        <v>0.41525848980990826</v>
      </c>
      <c r="L9" s="8">
        <v>0</v>
      </c>
      <c r="M9" s="8">
        <v>10.499128808817968</v>
      </c>
      <c r="N9" s="8">
        <v>2.6579207559038824</v>
      </c>
      <c r="O9" s="8">
        <f t="shared" si="1"/>
        <v>1.4384258084199655</v>
      </c>
      <c r="P9" s="8">
        <v>100.88119348448615</v>
      </c>
      <c r="R9" s="8">
        <v>7.4328055743304065</v>
      </c>
      <c r="S9" s="8">
        <v>0.56719442566959355</v>
      </c>
      <c r="T9" s="8">
        <f t="shared" si="2"/>
        <v>8</v>
      </c>
      <c r="U9" s="8"/>
      <c r="V9" s="8">
        <v>3.6777541761191417</v>
      </c>
      <c r="W9" s="8">
        <v>2.2257570593564705E-2</v>
      </c>
      <c r="X9" s="8">
        <v>0.12743277870076483</v>
      </c>
      <c r="Y9" s="8">
        <v>0</v>
      </c>
      <c r="Z9" s="8">
        <v>0.75043461047045634</v>
      </c>
      <c r="AA9" s="8">
        <f t="shared" si="0"/>
        <v>4.5778791358839275</v>
      </c>
      <c r="AB9" s="8">
        <f t="shared" si="3"/>
        <v>1.4221208641160725</v>
      </c>
      <c r="AC9" s="8"/>
      <c r="AD9" s="8">
        <v>5.7714707880312383E-2</v>
      </c>
      <c r="AE9" s="8">
        <v>0</v>
      </c>
      <c r="AF9" s="8">
        <v>1.7374341094725736</v>
      </c>
      <c r="AG9" s="8">
        <f t="shared" si="4"/>
        <v>1.795148817352886</v>
      </c>
      <c r="AH9" s="8"/>
      <c r="AI9" s="8">
        <v>1.0903461997615767</v>
      </c>
      <c r="AJ9" s="8">
        <f t="shared" si="5"/>
        <v>2.9096538002384236</v>
      </c>
      <c r="AK9" s="8">
        <f t="shared" si="6"/>
        <v>0.27258654994039416</v>
      </c>
    </row>
    <row r="10" spans="1:54" ht="16.2" x14ac:dyDescent="0.35">
      <c r="A10" s="6" t="s">
        <v>122</v>
      </c>
      <c r="B10" s="6" t="s">
        <v>118</v>
      </c>
      <c r="C10" s="6" t="s">
        <v>182</v>
      </c>
      <c r="D10" s="6" t="s">
        <v>146</v>
      </c>
      <c r="F10" s="8">
        <v>52.636773097574036</v>
      </c>
      <c r="G10" s="8">
        <v>34.064350404001289</v>
      </c>
      <c r="H10" s="8">
        <v>1.2806418139700779</v>
      </c>
      <c r="I10" s="8">
        <v>1.520193614492533</v>
      </c>
      <c r="J10" s="8">
        <v>7.2267918664645353E-2</v>
      </c>
      <c r="K10" s="8">
        <v>4.6154449513967515E-2</v>
      </c>
      <c r="L10" s="8">
        <v>0.22705281602415958</v>
      </c>
      <c r="M10" s="8">
        <v>9.5773693210950732</v>
      </c>
      <c r="N10" s="8">
        <v>0.57519656466421987</v>
      </c>
      <c r="O10" s="8">
        <f t="shared" si="1"/>
        <v>0.18899970605058272</v>
      </c>
      <c r="P10" s="8">
        <v>100.07138247534434</v>
      </c>
      <c r="R10" s="8">
        <v>6.9075245681794151</v>
      </c>
      <c r="S10" s="8">
        <v>1.0924754318205849</v>
      </c>
      <c r="T10" s="8">
        <f t="shared" si="2"/>
        <v>8</v>
      </c>
      <c r="U10" s="8"/>
      <c r="V10" s="8">
        <v>4.177648925438274</v>
      </c>
      <c r="W10" s="8">
        <v>0.14055176076901654</v>
      </c>
      <c r="X10" s="8">
        <v>0.16898303468978418</v>
      </c>
      <c r="Y10" s="8">
        <v>1.4133847756513433E-2</v>
      </c>
      <c r="Z10" s="8">
        <v>9.9757582623871729E-2</v>
      </c>
      <c r="AA10" s="8">
        <f t="shared" si="0"/>
        <v>4.6010751512774606</v>
      </c>
      <c r="AB10" s="8">
        <f t="shared" si="3"/>
        <v>1.3989248487225394</v>
      </c>
      <c r="AC10" s="8"/>
      <c r="AD10" s="8">
        <v>6.4899440961849872E-3</v>
      </c>
      <c r="AE10" s="8">
        <v>5.7775099446015811E-2</v>
      </c>
      <c r="AF10" s="8">
        <v>1.6034695354821888</v>
      </c>
      <c r="AG10" s="8">
        <f t="shared" si="4"/>
        <v>1.6677345790243896</v>
      </c>
      <c r="AH10" s="8"/>
      <c r="AI10" s="8">
        <v>0.23872509120755539</v>
      </c>
      <c r="AJ10" s="8">
        <f t="shared" si="5"/>
        <v>3.7612749087924446</v>
      </c>
      <c r="AK10" s="8">
        <f t="shared" si="6"/>
        <v>5.9681272801888847E-2</v>
      </c>
    </row>
    <row r="11" spans="1:54" ht="16.2" x14ac:dyDescent="0.35">
      <c r="A11" s="6" t="s">
        <v>122</v>
      </c>
      <c r="B11" s="6" t="s">
        <v>118</v>
      </c>
      <c r="C11" s="6" t="s">
        <v>182</v>
      </c>
      <c r="D11" s="6" t="s">
        <v>146</v>
      </c>
      <c r="F11" s="8">
        <v>54.082629625762678</v>
      </c>
      <c r="G11" s="8">
        <v>25.22847426706387</v>
      </c>
      <c r="H11" s="8">
        <v>4.6719764244454402E-3</v>
      </c>
      <c r="I11" s="8">
        <v>5.5894800853102984</v>
      </c>
      <c r="J11" s="8">
        <v>1.0563676879426391</v>
      </c>
      <c r="K11" s="8">
        <v>0.11904683753297673</v>
      </c>
      <c r="L11" s="8">
        <v>0.56376543471369167</v>
      </c>
      <c r="M11" s="8">
        <v>10.485630512184233</v>
      </c>
      <c r="N11" s="8">
        <v>2.8699335730651732</v>
      </c>
      <c r="O11" s="8">
        <f t="shared" si="1"/>
        <v>1.5925123274316071</v>
      </c>
      <c r="P11" s="8">
        <v>100.99953690875756</v>
      </c>
      <c r="R11" s="8">
        <v>7.2200210709828241</v>
      </c>
      <c r="S11" s="8">
        <v>0.77997892901717591</v>
      </c>
      <c r="T11" s="8">
        <f t="shared" si="2"/>
        <v>8</v>
      </c>
      <c r="U11" s="8"/>
      <c r="V11" s="8">
        <v>3.1906492667151238</v>
      </c>
      <c r="W11" s="8">
        <v>5.2162300807271158E-4</v>
      </c>
      <c r="X11" s="8">
        <v>0.63206697324657857</v>
      </c>
      <c r="Y11" s="8">
        <v>0.21017325694045358</v>
      </c>
      <c r="Z11" s="8">
        <v>0.85509639307252627</v>
      </c>
      <c r="AA11" s="8">
        <f t="shared" si="0"/>
        <v>4.8885075129827547</v>
      </c>
      <c r="AB11" s="8">
        <f t="shared" si="3"/>
        <v>1.1114924870172453</v>
      </c>
      <c r="AC11" s="8"/>
      <c r="AD11" s="8">
        <v>1.702914043862647E-2</v>
      </c>
      <c r="AE11" s="8">
        <v>0.14593509260632229</v>
      </c>
      <c r="AF11" s="8">
        <v>1.7858974296274299</v>
      </c>
      <c r="AG11" s="8">
        <f t="shared" si="4"/>
        <v>1.9488616626723787</v>
      </c>
      <c r="AH11" s="8"/>
      <c r="AI11" s="8">
        <v>1.2117167545148331</v>
      </c>
      <c r="AJ11" s="8">
        <f t="shared" si="5"/>
        <v>2.7882832454851671</v>
      </c>
      <c r="AK11" s="8">
        <f t="shared" si="6"/>
        <v>0.30292918862870827</v>
      </c>
    </row>
    <row r="12" spans="1:54" ht="16.2" x14ac:dyDescent="0.35">
      <c r="A12" s="6" t="s">
        <v>122</v>
      </c>
      <c r="B12" s="6" t="s">
        <v>118</v>
      </c>
      <c r="C12" s="6" t="s">
        <v>182</v>
      </c>
      <c r="D12" s="6" t="s">
        <v>146</v>
      </c>
      <c r="F12" s="8">
        <v>59.341668983035767</v>
      </c>
      <c r="G12" s="8">
        <v>23.522459118540734</v>
      </c>
      <c r="H12" s="8">
        <v>0</v>
      </c>
      <c r="I12" s="8">
        <v>5.2455380332268913</v>
      </c>
      <c r="J12" s="8">
        <v>1.4489122103164878</v>
      </c>
      <c r="K12" s="8">
        <v>0</v>
      </c>
      <c r="L12" s="8">
        <v>0</v>
      </c>
      <c r="M12" s="8">
        <v>10.441421654880115</v>
      </c>
      <c r="N12" s="8">
        <v>0</v>
      </c>
      <c r="O12" s="8">
        <f t="shared" si="1"/>
        <v>0</v>
      </c>
      <c r="P12" s="8">
        <v>100</v>
      </c>
      <c r="R12" s="8">
        <v>7.8646487596488432</v>
      </c>
      <c r="S12" s="8">
        <v>0.13535124035115675</v>
      </c>
      <c r="T12" s="8">
        <f t="shared" si="2"/>
        <v>8</v>
      </c>
      <c r="U12" s="8"/>
      <c r="V12" s="8">
        <v>3.5399239902399637</v>
      </c>
      <c r="W12" s="8">
        <v>0</v>
      </c>
      <c r="X12" s="8">
        <v>0.58887163422632993</v>
      </c>
      <c r="Y12" s="8">
        <v>0.28618266772975903</v>
      </c>
      <c r="Z12" s="8">
        <v>0</v>
      </c>
      <c r="AA12" s="8">
        <f t="shared" si="0"/>
        <v>4.4149782921960528</v>
      </c>
      <c r="AB12" s="8">
        <f t="shared" si="3"/>
        <v>1.5850217078039472</v>
      </c>
      <c r="AC12" s="8"/>
      <c r="AD12" s="8">
        <v>0</v>
      </c>
      <c r="AE12" s="8">
        <v>0</v>
      </c>
      <c r="AF12" s="8">
        <v>1.765470665719086</v>
      </c>
      <c r="AG12" s="8">
        <f t="shared" si="4"/>
        <v>1.765470665719086</v>
      </c>
      <c r="AH12" s="8"/>
      <c r="AI12" s="8">
        <v>0</v>
      </c>
      <c r="AJ12" s="8">
        <f t="shared" si="5"/>
        <v>4</v>
      </c>
      <c r="AK12" s="8">
        <f t="shared" si="6"/>
        <v>0</v>
      </c>
    </row>
    <row r="13" spans="1:54" ht="16.2" x14ac:dyDescent="0.35">
      <c r="A13" s="6" t="s">
        <v>125</v>
      </c>
      <c r="B13" s="6" t="s">
        <v>118</v>
      </c>
      <c r="C13" s="6" t="s">
        <v>182</v>
      </c>
      <c r="D13" s="6" t="s">
        <v>146</v>
      </c>
      <c r="F13" s="8">
        <v>57.642583337463726</v>
      </c>
      <c r="G13" s="8">
        <v>30.250376548668982</v>
      </c>
      <c r="H13" s="8">
        <v>1.8636730539179982</v>
      </c>
      <c r="I13" s="8">
        <v>1.1224669059506114</v>
      </c>
      <c r="J13" s="8">
        <v>0</v>
      </c>
      <c r="K13" s="8">
        <v>0</v>
      </c>
      <c r="L13" s="8">
        <v>0</v>
      </c>
      <c r="M13" s="8">
        <v>8.5830018776223458</v>
      </c>
      <c r="N13" s="8">
        <v>0.53789827637633247</v>
      </c>
      <c r="O13" s="8">
        <f t="shared" si="1"/>
        <v>0.17292315039033207</v>
      </c>
      <c r="P13" s="8">
        <v>100.06394151426082</v>
      </c>
      <c r="R13" s="8">
        <v>7.464787771747603</v>
      </c>
      <c r="S13" s="8">
        <v>0.535212228252397</v>
      </c>
      <c r="T13" s="8">
        <f t="shared" si="2"/>
        <v>8</v>
      </c>
      <c r="U13" s="8"/>
      <c r="V13" s="8">
        <v>4.0831967024541678</v>
      </c>
      <c r="W13" s="8">
        <v>0.20184555335948581</v>
      </c>
      <c r="X13" s="8">
        <v>0.12312850153310601</v>
      </c>
      <c r="Y13" s="8">
        <v>0</v>
      </c>
      <c r="Z13" s="8">
        <v>9.0069712087671797E-2</v>
      </c>
      <c r="AA13" s="8">
        <f t="shared" si="0"/>
        <v>4.4982404694344318</v>
      </c>
      <c r="AB13" s="8">
        <f t="shared" si="3"/>
        <v>1.5017595305655682</v>
      </c>
      <c r="AC13" s="8"/>
      <c r="AD13" s="8">
        <v>0</v>
      </c>
      <c r="AE13" s="8">
        <v>0</v>
      </c>
      <c r="AF13" s="8">
        <v>1.418059759909611</v>
      </c>
      <c r="AG13" s="8">
        <f t="shared" si="4"/>
        <v>1.418059759909611</v>
      </c>
      <c r="AH13" s="8"/>
      <c r="AI13" s="8">
        <v>0.2203042039128161</v>
      </c>
      <c r="AJ13" s="8">
        <f t="shared" si="5"/>
        <v>3.779695796087184</v>
      </c>
      <c r="AK13" s="8">
        <f t="shared" si="6"/>
        <v>5.5076050978204026E-2</v>
      </c>
    </row>
    <row r="14" spans="1:54" ht="16.2" x14ac:dyDescent="0.35">
      <c r="A14" s="6" t="s">
        <v>125</v>
      </c>
      <c r="B14" s="6" t="s">
        <v>118</v>
      </c>
      <c r="C14" s="6" t="s">
        <v>182</v>
      </c>
      <c r="D14" s="6" t="s">
        <v>146</v>
      </c>
      <c r="F14" s="8">
        <v>51.862911529732663</v>
      </c>
      <c r="G14" s="8">
        <v>34.95550092292423</v>
      </c>
      <c r="H14" s="8">
        <v>0.76440092786418301</v>
      </c>
      <c r="I14" s="8">
        <v>3.5341118409188432</v>
      </c>
      <c r="J14" s="8">
        <v>0.2028055159995413</v>
      </c>
      <c r="K14" s="8">
        <v>1.0058495159185938</v>
      </c>
      <c r="L14" s="8">
        <v>0</v>
      </c>
      <c r="M14" s="8">
        <v>7.6744197466419477</v>
      </c>
      <c r="N14" s="8">
        <v>0</v>
      </c>
      <c r="O14" s="8">
        <f t="shared" si="1"/>
        <v>0</v>
      </c>
      <c r="P14" s="8">
        <v>100.00000000000001</v>
      </c>
      <c r="R14" s="8">
        <v>6.7988136625853626</v>
      </c>
      <c r="S14" s="8">
        <v>1.2011863374146374</v>
      </c>
      <c r="T14" s="8">
        <f t="shared" si="2"/>
        <v>8</v>
      </c>
      <c r="U14" s="8"/>
      <c r="V14" s="8">
        <v>4.2011217146263204</v>
      </c>
      <c r="W14" s="8">
        <v>8.3805569489419349E-2</v>
      </c>
      <c r="X14" s="8">
        <v>0.39243483714735944</v>
      </c>
      <c r="Y14" s="8">
        <v>3.9622118094381827E-2</v>
      </c>
      <c r="Z14" s="8">
        <v>0</v>
      </c>
      <c r="AA14" s="8">
        <f t="shared" si="0"/>
        <v>4.7169842393574806</v>
      </c>
      <c r="AB14" s="8">
        <f t="shared" si="3"/>
        <v>1.2830157606425194</v>
      </c>
      <c r="AC14" s="8"/>
      <c r="AD14" s="8">
        <v>0.14128740702518072</v>
      </c>
      <c r="AE14" s="8">
        <v>0</v>
      </c>
      <c r="AF14" s="8">
        <v>1.2835213300229877</v>
      </c>
      <c r="AG14" s="8">
        <f t="shared" si="4"/>
        <v>1.4248087370481684</v>
      </c>
      <c r="AH14" s="8"/>
      <c r="AI14" s="8">
        <v>0</v>
      </c>
      <c r="AJ14" s="8">
        <f t="shared" si="5"/>
        <v>4</v>
      </c>
      <c r="AK14" s="8">
        <f t="shared" si="6"/>
        <v>0</v>
      </c>
    </row>
    <row r="15" spans="1:54" ht="16.2" x14ac:dyDescent="0.35">
      <c r="A15" s="6" t="s">
        <v>125</v>
      </c>
      <c r="B15" s="6" t="s">
        <v>118</v>
      </c>
      <c r="C15" s="6" t="s">
        <v>182</v>
      </c>
      <c r="D15" s="6" t="s">
        <v>146</v>
      </c>
      <c r="F15" s="8">
        <v>56.300262451336344</v>
      </c>
      <c r="G15" s="8">
        <v>31.27345659786954</v>
      </c>
      <c r="H15" s="8">
        <v>0</v>
      </c>
      <c r="I15" s="8">
        <v>2.4330123990682759</v>
      </c>
      <c r="J15" s="8">
        <v>0</v>
      </c>
      <c r="K15" s="8">
        <v>0</v>
      </c>
      <c r="L15" s="8">
        <v>0</v>
      </c>
      <c r="M15" s="8">
        <v>9.9932685517258353</v>
      </c>
      <c r="N15" s="8">
        <v>0</v>
      </c>
      <c r="O15" s="8">
        <f t="shared" si="1"/>
        <v>0</v>
      </c>
      <c r="P15" s="8">
        <v>100</v>
      </c>
      <c r="R15" s="8">
        <v>7.3432402194049651</v>
      </c>
      <c r="S15" s="8">
        <v>0.65675978059503493</v>
      </c>
      <c r="T15" s="8">
        <f t="shared" si="2"/>
        <v>8</v>
      </c>
      <c r="U15" s="8"/>
      <c r="V15" s="8">
        <v>4.1520851444242517</v>
      </c>
      <c r="W15" s="8">
        <v>0</v>
      </c>
      <c r="X15" s="8">
        <v>0.26880210055596321</v>
      </c>
      <c r="Y15" s="8">
        <v>0</v>
      </c>
      <c r="Z15" s="8">
        <v>0</v>
      </c>
      <c r="AA15" s="8">
        <f t="shared" si="0"/>
        <v>4.4208872449802152</v>
      </c>
      <c r="AB15" s="8">
        <f t="shared" si="3"/>
        <v>1.5791127550197848</v>
      </c>
      <c r="AC15" s="8"/>
      <c r="AD15" s="8">
        <v>0</v>
      </c>
      <c r="AE15" s="8">
        <v>0</v>
      </c>
      <c r="AF15" s="8">
        <v>1.6629001462103494</v>
      </c>
      <c r="AG15" s="8">
        <f t="shared" si="4"/>
        <v>1.6629001462103494</v>
      </c>
      <c r="AH15" s="8"/>
      <c r="AI15" s="8">
        <v>0</v>
      </c>
      <c r="AJ15" s="8">
        <f t="shared" si="5"/>
        <v>4</v>
      </c>
      <c r="AK15" s="8">
        <f t="shared" si="6"/>
        <v>0</v>
      </c>
    </row>
    <row r="16" spans="1:54" ht="16.2" x14ac:dyDescent="0.35">
      <c r="A16" s="6" t="s">
        <v>131</v>
      </c>
      <c r="B16" s="6" t="s">
        <v>118</v>
      </c>
      <c r="C16" s="6" t="s">
        <v>182</v>
      </c>
      <c r="D16" s="6" t="s">
        <v>146</v>
      </c>
      <c r="F16" s="8">
        <v>53.533887956838527</v>
      </c>
      <c r="G16" s="8">
        <v>34.964152328870014</v>
      </c>
      <c r="H16" s="8">
        <v>0.52107688787504547</v>
      </c>
      <c r="I16" s="8">
        <v>2.6753189614003063</v>
      </c>
      <c r="J16" s="8">
        <v>7.1446038865983511E-2</v>
      </c>
      <c r="K16" s="8">
        <v>0</v>
      </c>
      <c r="L16" s="8">
        <v>0</v>
      </c>
      <c r="M16" s="8">
        <v>7.993273649057028</v>
      </c>
      <c r="N16" s="8">
        <v>0.24084417709310016</v>
      </c>
      <c r="O16" s="8">
        <f t="shared" si="1"/>
        <v>5.9583618277655293E-2</v>
      </c>
      <c r="P16" s="8">
        <v>100.01709165138389</v>
      </c>
      <c r="R16" s="8">
        <v>6.950656911633458</v>
      </c>
      <c r="S16" s="8">
        <v>1.049343088366542</v>
      </c>
      <c r="T16" s="8">
        <f t="shared" si="2"/>
        <v>8</v>
      </c>
      <c r="U16" s="8"/>
      <c r="V16" s="8">
        <v>4.3025526035106489</v>
      </c>
      <c r="W16" s="8">
        <v>5.6581480714959685E-2</v>
      </c>
      <c r="X16" s="8">
        <v>0.29422776572925841</v>
      </c>
      <c r="Y16" s="8">
        <v>1.3824737775528716E-2</v>
      </c>
      <c r="Z16" s="8">
        <v>3.1115411263240286E-2</v>
      </c>
      <c r="AA16" s="8">
        <f t="shared" si="0"/>
        <v>4.6983019989936352</v>
      </c>
      <c r="AB16" s="8">
        <f t="shared" si="3"/>
        <v>1.3016980010063648</v>
      </c>
      <c r="AC16" s="8"/>
      <c r="AD16" s="8">
        <v>0</v>
      </c>
      <c r="AE16" s="8">
        <v>0</v>
      </c>
      <c r="AF16" s="8">
        <v>1.3240459112829168</v>
      </c>
      <c r="AG16" s="8">
        <f t="shared" si="4"/>
        <v>1.3240459112829168</v>
      </c>
      <c r="AH16" s="8"/>
      <c r="AI16" s="8">
        <v>9.8896704557252912E-2</v>
      </c>
      <c r="AJ16" s="8">
        <f t="shared" si="5"/>
        <v>3.9011032954427471</v>
      </c>
      <c r="AK16" s="8">
        <f t="shared" si="6"/>
        <v>2.4724176139313228E-2</v>
      </c>
    </row>
    <row r="17" spans="1:54" ht="16.2" x14ac:dyDescent="0.35">
      <c r="A17" s="6" t="s">
        <v>131</v>
      </c>
      <c r="B17" s="6" t="s">
        <v>118</v>
      </c>
      <c r="C17" s="6" t="s">
        <v>182</v>
      </c>
      <c r="D17" s="6" t="s">
        <v>146</v>
      </c>
      <c r="F17" s="8">
        <v>52.996853813247796</v>
      </c>
      <c r="G17" s="8">
        <v>30.328579993128979</v>
      </c>
      <c r="H17" s="8">
        <v>0.41897719109616977</v>
      </c>
      <c r="I17" s="8">
        <v>2.9435347667752487</v>
      </c>
      <c r="J17" s="8">
        <v>0.295206015573169</v>
      </c>
      <c r="K17" s="8">
        <v>0</v>
      </c>
      <c r="L17" s="8">
        <v>0.27448418211908943</v>
      </c>
      <c r="M17" s="8">
        <v>11.601840128406486</v>
      </c>
      <c r="N17" s="8">
        <v>1.1405239096530622</v>
      </c>
      <c r="O17" s="8">
        <f t="shared" si="1"/>
        <v>0.46845207105695885</v>
      </c>
      <c r="P17" s="8">
        <v>100.21965378007857</v>
      </c>
      <c r="R17" s="8">
        <v>7.0636518248143574</v>
      </c>
      <c r="S17" s="8">
        <v>0.93634817518564262</v>
      </c>
      <c r="T17" s="8">
        <f t="shared" si="2"/>
        <v>8</v>
      </c>
      <c r="U17" s="8"/>
      <c r="V17" s="8">
        <v>3.8292656085976429</v>
      </c>
      <c r="W17" s="8">
        <v>4.6703024702828257E-2</v>
      </c>
      <c r="X17" s="8">
        <v>0.33232222398652261</v>
      </c>
      <c r="Y17" s="8">
        <v>5.8638935759273501E-2</v>
      </c>
      <c r="Z17" s="8">
        <v>0.25112847876225997</v>
      </c>
      <c r="AA17" s="8">
        <f t="shared" si="0"/>
        <v>4.5180582718085267</v>
      </c>
      <c r="AB17" s="8">
        <f t="shared" si="3"/>
        <v>1.4819417281914733</v>
      </c>
      <c r="AC17" s="8"/>
      <c r="AD17" s="8">
        <v>0</v>
      </c>
      <c r="AE17" s="8">
        <v>7.0937706957569804E-2</v>
      </c>
      <c r="AF17" s="8">
        <v>1.9728195797907222</v>
      </c>
      <c r="AG17" s="8">
        <f t="shared" si="4"/>
        <v>2.043757286748292</v>
      </c>
      <c r="AH17" s="8"/>
      <c r="AI17" s="8">
        <v>0.48076428042851616</v>
      </c>
      <c r="AJ17" s="8">
        <f t="shared" si="5"/>
        <v>3.5192357195714838</v>
      </c>
      <c r="AK17" s="8">
        <f t="shared" si="6"/>
        <v>0.12019107010712904</v>
      </c>
    </row>
    <row r="18" spans="1:54" ht="16.2" x14ac:dyDescent="0.35">
      <c r="A18" s="6" t="s">
        <v>131</v>
      </c>
      <c r="B18" s="6" t="s">
        <v>118</v>
      </c>
      <c r="C18" s="6" t="s">
        <v>182</v>
      </c>
      <c r="D18" s="6" t="s">
        <v>146</v>
      </c>
      <c r="F18" s="8">
        <v>53.857427020979799</v>
      </c>
      <c r="G18" s="8">
        <v>31.770380365710597</v>
      </c>
      <c r="H18" s="8">
        <v>0.7946177895737051</v>
      </c>
      <c r="I18" s="8">
        <v>4.1725113575746438</v>
      </c>
      <c r="J18" s="8">
        <v>0.17115259939169533</v>
      </c>
      <c r="K18" s="8">
        <v>0</v>
      </c>
      <c r="L18" s="8">
        <v>0.27782870540763055</v>
      </c>
      <c r="M18" s="8">
        <v>8.3570461322357001</v>
      </c>
      <c r="N18" s="8">
        <v>0.59903602912624221</v>
      </c>
      <c r="O18" s="8">
        <f t="shared" si="1"/>
        <v>0.19945610796577315</v>
      </c>
      <c r="P18" s="8">
        <v>100.07630464922624</v>
      </c>
      <c r="R18" s="8">
        <v>7.0824038494776138</v>
      </c>
      <c r="S18" s="8">
        <v>0.91759615052238619</v>
      </c>
      <c r="T18" s="8">
        <f t="shared" si="2"/>
        <v>8</v>
      </c>
      <c r="U18" s="8"/>
      <c r="V18" s="8">
        <v>4.0078442738572839</v>
      </c>
      <c r="W18" s="8">
        <v>8.7391420938817285E-2</v>
      </c>
      <c r="X18" s="8">
        <v>0.46477593477264673</v>
      </c>
      <c r="Y18" s="8">
        <v>3.3542873597470574E-2</v>
      </c>
      <c r="Z18" s="8">
        <v>0.10549552371561585</v>
      </c>
      <c r="AA18" s="8">
        <f t="shared" si="0"/>
        <v>4.6990500268818343</v>
      </c>
      <c r="AB18" s="8">
        <f t="shared" si="3"/>
        <v>1.3009499731181657</v>
      </c>
      <c r="AC18" s="8"/>
      <c r="AD18" s="8">
        <v>0</v>
      </c>
      <c r="AE18" s="8">
        <v>7.0842328692589426E-2</v>
      </c>
      <c r="AF18" s="8">
        <v>1.4020683381142132</v>
      </c>
      <c r="AG18" s="8">
        <f t="shared" si="4"/>
        <v>1.4729106668068026</v>
      </c>
      <c r="AH18" s="8"/>
      <c r="AI18" s="8">
        <v>0.24913608330862011</v>
      </c>
      <c r="AJ18" s="8">
        <f t="shared" si="5"/>
        <v>3.75086391669138</v>
      </c>
      <c r="AK18" s="8">
        <f t="shared" si="6"/>
        <v>6.2284020827155027E-2</v>
      </c>
    </row>
    <row r="19" spans="1:54" ht="16.2" x14ac:dyDescent="0.35">
      <c r="A19" s="6" t="s">
        <v>131</v>
      </c>
      <c r="B19" s="6" t="s">
        <v>118</v>
      </c>
      <c r="C19" s="6" t="s">
        <v>182</v>
      </c>
      <c r="D19" s="6" t="s">
        <v>146</v>
      </c>
      <c r="F19" s="8">
        <v>55.685319029045417</v>
      </c>
      <c r="G19" s="8">
        <v>30.251583144993383</v>
      </c>
      <c r="H19" s="8">
        <v>1.0184833555694615</v>
      </c>
      <c r="I19" s="8">
        <v>3.0034115714988405</v>
      </c>
      <c r="J19" s="8">
        <v>0.16848661730721998</v>
      </c>
      <c r="K19" s="8">
        <v>0</v>
      </c>
      <c r="L19" s="8">
        <v>0</v>
      </c>
      <c r="M19" s="8">
        <v>9.8727162815856779</v>
      </c>
      <c r="N19" s="8">
        <v>0</v>
      </c>
      <c r="O19" s="8">
        <f t="shared" si="1"/>
        <v>0</v>
      </c>
      <c r="P19" s="8">
        <v>100.00000000000001</v>
      </c>
      <c r="R19" s="8">
        <v>7.3265104623212878</v>
      </c>
      <c r="S19" s="8">
        <v>0.67348953767871222</v>
      </c>
      <c r="T19" s="8">
        <f t="shared" si="2"/>
        <v>8</v>
      </c>
      <c r="U19" s="8"/>
      <c r="V19" s="8">
        <v>4.0188792763910062</v>
      </c>
      <c r="W19" s="8">
        <v>0.11206908588143857</v>
      </c>
      <c r="X19" s="8">
        <v>0.33472051537066877</v>
      </c>
      <c r="Y19" s="8">
        <v>3.3037224431554817E-2</v>
      </c>
      <c r="Z19" s="8">
        <v>0</v>
      </c>
      <c r="AA19" s="8">
        <f t="shared" si="0"/>
        <v>4.4987061020746681</v>
      </c>
      <c r="AB19" s="8">
        <f t="shared" si="3"/>
        <v>1.5012938979253319</v>
      </c>
      <c r="AC19" s="8"/>
      <c r="AD19" s="8">
        <v>0</v>
      </c>
      <c r="AE19" s="8">
        <v>0</v>
      </c>
      <c r="AF19" s="8">
        <v>1.6571980571383589</v>
      </c>
      <c r="AG19" s="8">
        <f t="shared" si="4"/>
        <v>1.6571980571383589</v>
      </c>
      <c r="AH19" s="8"/>
      <c r="AI19" s="8">
        <v>0</v>
      </c>
      <c r="AJ19" s="8">
        <f t="shared" si="5"/>
        <v>4</v>
      </c>
      <c r="AK19" s="8">
        <f t="shared" si="6"/>
        <v>0</v>
      </c>
    </row>
    <row r="20" spans="1:54" ht="16.2" x14ac:dyDescent="0.35">
      <c r="A20" s="6" t="s">
        <v>131</v>
      </c>
      <c r="B20" s="6" t="s">
        <v>118</v>
      </c>
      <c r="C20" s="6" t="s">
        <v>182</v>
      </c>
      <c r="D20" s="6" t="s">
        <v>146</v>
      </c>
      <c r="F20" s="8">
        <v>55.350828324451996</v>
      </c>
      <c r="G20" s="8">
        <v>32.307458087553364</v>
      </c>
      <c r="H20" s="8">
        <v>0.67609390909872225</v>
      </c>
      <c r="I20" s="8">
        <v>1.9394376138756104</v>
      </c>
      <c r="J20" s="8">
        <v>9.7077960369054417E-2</v>
      </c>
      <c r="K20" s="8">
        <v>0</v>
      </c>
      <c r="L20" s="8">
        <v>0</v>
      </c>
      <c r="M20" s="8">
        <v>8.9584850663390707</v>
      </c>
      <c r="N20" s="8">
        <v>0.67061903831219649</v>
      </c>
      <c r="O20" s="8">
        <f t="shared" si="1"/>
        <v>0.23166037318419119</v>
      </c>
      <c r="P20" s="8">
        <v>100.09184312638413</v>
      </c>
      <c r="R20" s="8">
        <v>7.1932406335749217</v>
      </c>
      <c r="S20" s="8">
        <v>0.80675936642507828</v>
      </c>
      <c r="T20" s="8">
        <f t="shared" si="2"/>
        <v>8</v>
      </c>
      <c r="U20" s="8"/>
      <c r="V20" s="8">
        <v>4.143076798502964</v>
      </c>
      <c r="W20" s="8">
        <v>7.3482330130334395E-2</v>
      </c>
      <c r="X20" s="8">
        <v>0.21349479846338459</v>
      </c>
      <c r="Y20" s="8">
        <v>1.8801945440333433E-2</v>
      </c>
      <c r="Z20" s="8">
        <v>0.12108875740709135</v>
      </c>
      <c r="AA20" s="8">
        <f t="shared" si="0"/>
        <v>4.569944629944108</v>
      </c>
      <c r="AB20" s="8">
        <f t="shared" si="3"/>
        <v>1.430055370055892</v>
      </c>
      <c r="AC20" s="8"/>
      <c r="AD20" s="8">
        <v>0</v>
      </c>
      <c r="AE20" s="8">
        <v>0</v>
      </c>
      <c r="AF20" s="8">
        <v>1.4853073678047175</v>
      </c>
      <c r="AG20" s="8">
        <f t="shared" si="4"/>
        <v>1.4853073678047175</v>
      </c>
      <c r="AH20" s="8"/>
      <c r="AI20" s="8">
        <v>0.27562902318992522</v>
      </c>
      <c r="AJ20" s="8">
        <f t="shared" si="5"/>
        <v>3.724370976810075</v>
      </c>
      <c r="AK20" s="8">
        <f t="shared" si="6"/>
        <v>6.8907255797481304E-2</v>
      </c>
    </row>
    <row r="21" spans="1:54" x14ac:dyDescent="0.25">
      <c r="AA21" s="6"/>
      <c r="AB21" s="6"/>
      <c r="AC21" s="6"/>
      <c r="AG21" s="6"/>
      <c r="AH21" s="6"/>
    </row>
    <row r="22" spans="1:54" ht="16.2" x14ac:dyDescent="0.35">
      <c r="A22" s="6" t="s">
        <v>121</v>
      </c>
      <c r="B22" s="6" t="s">
        <v>118</v>
      </c>
      <c r="C22" s="6" t="s">
        <v>182</v>
      </c>
      <c r="D22" s="6" t="s">
        <v>139</v>
      </c>
      <c r="F22" s="12">
        <v>99.553372958455967</v>
      </c>
      <c r="G22" s="12">
        <v>0.44662704154403216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f>SUM(F22:O22)</f>
        <v>100</v>
      </c>
      <c r="R22" s="8"/>
      <c r="S22" s="8"/>
      <c r="T22" s="8"/>
      <c r="U22" s="8"/>
      <c r="V22" s="8"/>
      <c r="W22" s="8"/>
      <c r="X22" s="8"/>
      <c r="Y22" s="8"/>
      <c r="Z22" s="8"/>
      <c r="AA22" s="6"/>
      <c r="AB22" s="6"/>
      <c r="AC22" s="6"/>
      <c r="AD22" s="8"/>
      <c r="AE22" s="8"/>
      <c r="AF22" s="8"/>
      <c r="AG22" s="6"/>
      <c r="AH22" s="6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</row>
    <row r="23" spans="1:54" ht="16.2" x14ac:dyDescent="0.35">
      <c r="A23" s="6" t="s">
        <v>121</v>
      </c>
      <c r="B23" s="6" t="s">
        <v>118</v>
      </c>
      <c r="C23" s="6" t="s">
        <v>182</v>
      </c>
      <c r="D23" s="6" t="s">
        <v>139</v>
      </c>
      <c r="F23" s="12">
        <v>98.976289121116977</v>
      </c>
      <c r="G23" s="12">
        <v>0.64186711841264954</v>
      </c>
      <c r="H23" s="12">
        <v>0</v>
      </c>
      <c r="I23" s="12">
        <v>4.6634557358534071E-2</v>
      </c>
      <c r="J23" s="12">
        <v>0</v>
      </c>
      <c r="K23" s="12">
        <v>1.9153855329236628E-2</v>
      </c>
      <c r="L23" s="12">
        <v>0</v>
      </c>
      <c r="M23" s="12">
        <v>0.22728071816365109</v>
      </c>
      <c r="N23" s="12">
        <v>8.8774629618952799E-2</v>
      </c>
      <c r="O23" s="12">
        <v>0</v>
      </c>
      <c r="P23" s="12">
        <f>SUM(F23:O23)</f>
        <v>100</v>
      </c>
      <c r="R23" s="8"/>
      <c r="S23" s="8"/>
      <c r="T23" s="8"/>
      <c r="U23" s="8"/>
      <c r="V23" s="8"/>
      <c r="W23" s="8"/>
      <c r="X23" s="8"/>
      <c r="Y23" s="8"/>
      <c r="Z23" s="8"/>
      <c r="AA23" s="6"/>
      <c r="AB23" s="6"/>
      <c r="AC23" s="6"/>
      <c r="AD23" s="8"/>
      <c r="AE23" s="8"/>
      <c r="AF23" s="8"/>
      <c r="AG23" s="6"/>
      <c r="AH23" s="6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</row>
    <row r="24" spans="1:54" ht="16.2" x14ac:dyDescent="0.35">
      <c r="A24" s="6" t="s">
        <v>123</v>
      </c>
      <c r="B24" s="6" t="s">
        <v>120</v>
      </c>
      <c r="C24" s="6" t="s">
        <v>183</v>
      </c>
      <c r="D24" s="6" t="s">
        <v>139</v>
      </c>
      <c r="F24" s="12">
        <v>93.089304714797152</v>
      </c>
      <c r="G24" s="12">
        <v>0</v>
      </c>
      <c r="H24" s="12">
        <v>0</v>
      </c>
      <c r="I24" s="12">
        <v>0</v>
      </c>
      <c r="J24" s="12">
        <v>2.8879017620189247</v>
      </c>
      <c r="K24" s="12">
        <v>4.0227935231839407</v>
      </c>
      <c r="L24" s="12">
        <v>0</v>
      </c>
      <c r="M24" s="12">
        <v>0</v>
      </c>
      <c r="N24" s="12">
        <v>0</v>
      </c>
      <c r="O24" s="12">
        <v>0</v>
      </c>
      <c r="P24" s="12">
        <f>SUM(F24:O24)</f>
        <v>100.00000000000001</v>
      </c>
      <c r="AA24" s="6"/>
      <c r="AB24" s="6"/>
      <c r="AC24" s="6"/>
      <c r="AG24" s="6"/>
      <c r="AH24" s="6"/>
    </row>
    <row r="25" spans="1:54" ht="16.2" x14ac:dyDescent="0.35">
      <c r="A25" s="6" t="s">
        <v>125</v>
      </c>
      <c r="B25" s="6" t="s">
        <v>118</v>
      </c>
      <c r="C25" s="6" t="s">
        <v>182</v>
      </c>
      <c r="D25" s="6" t="s">
        <v>139</v>
      </c>
      <c r="F25" s="12">
        <v>97.576422564797355</v>
      </c>
      <c r="G25" s="12">
        <v>0</v>
      </c>
      <c r="H25" s="12">
        <v>0</v>
      </c>
      <c r="I25" s="12">
        <v>0.64233426902129664</v>
      </c>
      <c r="J25" s="12">
        <v>0.44003170123319063</v>
      </c>
      <c r="K25" s="12">
        <v>0.41747515896112208</v>
      </c>
      <c r="L25" s="12">
        <v>0</v>
      </c>
      <c r="M25" s="12">
        <v>0.92373630598703238</v>
      </c>
      <c r="N25" s="12">
        <v>0</v>
      </c>
      <c r="O25" s="12">
        <v>0</v>
      </c>
      <c r="P25" s="12">
        <f>SUM(F25:O25)</f>
        <v>100</v>
      </c>
      <c r="R25" s="8"/>
      <c r="S25" s="8"/>
      <c r="T25" s="8"/>
      <c r="U25" s="8"/>
      <c r="V25" s="8"/>
      <c r="W25" s="8"/>
      <c r="X25" s="8"/>
      <c r="Y25" s="8"/>
      <c r="Z25" s="8"/>
      <c r="AA25" s="6"/>
      <c r="AB25" s="6"/>
      <c r="AC25" s="6"/>
      <c r="AD25" s="8"/>
      <c r="AE25" s="8"/>
      <c r="AF25" s="8"/>
      <c r="AG25" s="6"/>
      <c r="AH25" s="6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</row>
    <row r="27" spans="1:54" ht="20.399999999999999" x14ac:dyDescent="0.45">
      <c r="A27" s="63" t="s">
        <v>194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20"/>
      <c r="AA27" s="6"/>
      <c r="AB27" s="6"/>
      <c r="AC27" s="6"/>
      <c r="AG27" s="6"/>
      <c r="AH27" s="6"/>
    </row>
    <row r="28" spans="1:54" x14ac:dyDescent="0.25">
      <c r="AA28" s="6"/>
      <c r="AB28" s="6"/>
      <c r="AC28" s="6"/>
      <c r="AG28" s="6"/>
      <c r="AH28" s="6"/>
    </row>
    <row r="29" spans="1:54" ht="16.2" x14ac:dyDescent="0.35">
      <c r="A29" s="63" t="s">
        <v>145</v>
      </c>
      <c r="B29" s="63"/>
      <c r="C29" s="63"/>
      <c r="AA29" s="6"/>
      <c r="AB29" s="6"/>
      <c r="AC29" s="6"/>
      <c r="AG29" s="6"/>
      <c r="AH29" s="6"/>
    </row>
    <row r="30" spans="1:54" x14ac:dyDescent="0.25">
      <c r="AA30" s="6"/>
      <c r="AB30" s="6"/>
      <c r="AC30" s="6"/>
      <c r="AG30" s="6"/>
      <c r="AH30" s="6"/>
    </row>
    <row r="31" spans="1:54" x14ac:dyDescent="0.25">
      <c r="AA31" s="6"/>
      <c r="AB31" s="6"/>
      <c r="AC31" s="6"/>
      <c r="AG31" s="6"/>
      <c r="AH31" s="6"/>
    </row>
    <row r="32" spans="1:54" x14ac:dyDescent="0.25">
      <c r="AA32" s="6"/>
      <c r="AB32" s="6"/>
      <c r="AC32" s="6"/>
      <c r="AG32" s="6"/>
      <c r="AH32" s="6"/>
    </row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</sheetData>
  <mergeCells count="2">
    <mergeCell ref="A27:L27"/>
    <mergeCell ref="A29:C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45902-3BAB-4B1C-AD87-E48E8F35160F}">
  <dimension ref="A1:AS67"/>
  <sheetViews>
    <sheetView topLeftCell="A34" zoomScale="78" zoomScaleNormal="55" workbookViewId="0">
      <selection activeCell="E23" sqref="E23"/>
    </sheetView>
  </sheetViews>
  <sheetFormatPr baseColWidth="10" defaultRowHeight="15.6" x14ac:dyDescent="0.3"/>
  <cols>
    <col min="1" max="1" width="15.21875" style="29" customWidth="1"/>
    <col min="2" max="2" width="3.6640625" style="29" customWidth="1"/>
    <col min="3" max="3" width="12" style="21" bestFit="1" customWidth="1"/>
    <col min="4" max="4" width="3.6640625" style="21" customWidth="1"/>
    <col min="5" max="5" width="10.88671875" style="21"/>
    <col min="6" max="6" width="3.6640625" style="21" customWidth="1"/>
    <col min="7" max="7" width="10.88671875" style="21"/>
    <col min="8" max="8" width="3.6640625" style="21" customWidth="1"/>
    <col min="9" max="9" width="10.88671875" style="21"/>
    <col min="10" max="10" width="3.6640625" style="21" customWidth="1"/>
    <col min="11" max="11" width="10.88671875" style="21"/>
    <col min="12" max="12" width="3.6640625" style="21" customWidth="1"/>
    <col min="13" max="13" width="10.88671875" style="21"/>
    <col min="14" max="14" width="3.6640625" style="21" customWidth="1"/>
    <col min="15" max="15" width="10.88671875" style="21"/>
    <col min="16" max="16" width="3.6640625" style="21" customWidth="1"/>
    <col min="17" max="17" width="10.88671875" style="21"/>
    <col min="18" max="18" width="3.6640625" style="21" customWidth="1"/>
    <col min="19" max="19" width="10.88671875" style="21"/>
    <col min="20" max="20" width="3.6640625" style="21" customWidth="1"/>
    <col min="21" max="21" width="10.88671875" style="21"/>
    <col min="22" max="22" width="3.6640625" style="21" customWidth="1"/>
    <col min="23" max="23" width="10.88671875" style="21"/>
    <col min="24" max="24" width="3.6640625" style="21" customWidth="1"/>
    <col min="25" max="25" width="10.88671875" style="21"/>
    <col min="26" max="26" width="3.6640625" style="21" customWidth="1"/>
    <col min="27" max="27" width="10.88671875" style="21"/>
    <col min="28" max="28" width="3.6640625" style="21" customWidth="1"/>
    <col min="29" max="29" width="10.88671875" style="21"/>
    <col min="30" max="30" width="3.6640625" style="21" customWidth="1"/>
    <col min="31" max="31" width="10.88671875" style="21"/>
    <col min="32" max="32" width="3.6640625" style="21" customWidth="1"/>
    <col min="33" max="33" width="10.88671875" style="21"/>
    <col min="34" max="34" width="3.6640625" style="21" customWidth="1"/>
    <col min="35" max="35" width="10.88671875" style="21"/>
    <col min="36" max="36" width="3.6640625" style="21" customWidth="1"/>
    <col min="37" max="37" width="10.88671875" style="21"/>
    <col min="38" max="38" width="3.6640625" style="21" customWidth="1"/>
    <col min="39" max="39" width="10.88671875" style="21"/>
    <col min="40" max="40" width="3.6640625" style="21" customWidth="1"/>
    <col min="41" max="41" width="10.88671875" style="21"/>
    <col min="42" max="42" width="3.6640625" style="21" customWidth="1"/>
    <col min="43" max="43" width="10.88671875" style="21"/>
    <col min="44" max="44" width="3.6640625" style="23" customWidth="1"/>
    <col min="45" max="45" width="10.88671875" style="21"/>
    <col min="46" max="16384" width="11.5546875" style="2"/>
  </cols>
  <sheetData>
    <row r="1" spans="1:45" x14ac:dyDescent="0.3">
      <c r="A1" s="61" t="s">
        <v>195</v>
      </c>
      <c r="B1" s="61"/>
      <c r="C1" s="61"/>
      <c r="D1" s="61"/>
      <c r="E1" s="61"/>
      <c r="F1" s="61"/>
      <c r="G1" s="61"/>
      <c r="H1" s="61"/>
      <c r="I1" s="61"/>
      <c r="K1" s="21" t="s">
        <v>1</v>
      </c>
      <c r="M1" s="21" t="s">
        <v>1</v>
      </c>
      <c r="O1" s="21" t="s">
        <v>1</v>
      </c>
      <c r="Q1" s="21" t="s">
        <v>1</v>
      </c>
      <c r="S1" s="21" t="s">
        <v>1</v>
      </c>
      <c r="U1" s="21" t="s">
        <v>1</v>
      </c>
      <c r="W1" s="21" t="s">
        <v>1</v>
      </c>
      <c r="Y1" s="21" t="s">
        <v>1</v>
      </c>
      <c r="AA1" s="22" t="s">
        <v>1</v>
      </c>
      <c r="AC1" s="21" t="s">
        <v>1</v>
      </c>
      <c r="AE1" s="21" t="s">
        <v>1</v>
      </c>
      <c r="AG1" s="21" t="s">
        <v>1</v>
      </c>
      <c r="AI1" s="21" t="s">
        <v>1</v>
      </c>
      <c r="AK1" s="21" t="s">
        <v>1</v>
      </c>
      <c r="AM1" s="21" t="s">
        <v>1</v>
      </c>
      <c r="AO1" s="21" t="s">
        <v>1</v>
      </c>
      <c r="AQ1" s="21" t="s">
        <v>1</v>
      </c>
      <c r="AS1" s="22" t="s">
        <v>1</v>
      </c>
    </row>
    <row r="2" spans="1:45" x14ac:dyDescent="0.3">
      <c r="A2" s="24" t="s">
        <v>2</v>
      </c>
      <c r="B2" s="25"/>
      <c r="C2" s="62" t="s">
        <v>3</v>
      </c>
      <c r="D2" s="62"/>
      <c r="E2" s="62"/>
      <c r="F2" s="62"/>
      <c r="G2" s="62"/>
      <c r="H2" s="62"/>
      <c r="I2" s="62"/>
      <c r="J2" s="62"/>
      <c r="K2" s="62"/>
      <c r="L2" s="26"/>
      <c r="M2" s="62" t="s">
        <v>4</v>
      </c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27"/>
      <c r="AA2" s="21" t="s">
        <v>1</v>
      </c>
      <c r="AB2" s="26"/>
      <c r="AC2" s="62" t="s">
        <v>5</v>
      </c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27"/>
      <c r="AO2" s="27"/>
      <c r="AP2" s="27"/>
      <c r="AQ2" s="27"/>
      <c r="AR2" s="28"/>
      <c r="AS2" s="22" t="s">
        <v>1</v>
      </c>
    </row>
    <row r="3" spans="1:45" ht="18.600000000000001" x14ac:dyDescent="0.3">
      <c r="A3" s="29" t="s">
        <v>1</v>
      </c>
      <c r="C3" s="30" t="s">
        <v>6</v>
      </c>
      <c r="E3" s="30" t="s">
        <v>7</v>
      </c>
      <c r="G3" s="30" t="s">
        <v>196</v>
      </c>
      <c r="I3" s="30" t="s">
        <v>197</v>
      </c>
      <c r="K3" s="30" t="s">
        <v>196</v>
      </c>
      <c r="M3" s="30" t="s">
        <v>198</v>
      </c>
      <c r="O3" s="30" t="s">
        <v>199</v>
      </c>
      <c r="Q3" s="30" t="s">
        <v>8</v>
      </c>
      <c r="S3" s="30" t="s">
        <v>199</v>
      </c>
      <c r="U3" s="30" t="s">
        <v>8</v>
      </c>
      <c r="W3" s="30" t="s">
        <v>197</v>
      </c>
      <c r="Y3" s="30" t="s">
        <v>8</v>
      </c>
      <c r="AA3" s="31" t="s">
        <v>9</v>
      </c>
      <c r="AC3" s="30" t="s">
        <v>199</v>
      </c>
      <c r="AE3" s="30" t="s">
        <v>8</v>
      </c>
      <c r="AG3" s="30" t="s">
        <v>199</v>
      </c>
      <c r="AI3" s="30" t="s">
        <v>8</v>
      </c>
      <c r="AK3" s="30" t="s">
        <v>197</v>
      </c>
      <c r="AM3" s="30" t="s">
        <v>8</v>
      </c>
      <c r="AO3" s="30" t="s">
        <v>197</v>
      </c>
      <c r="AQ3" s="30" t="s">
        <v>8</v>
      </c>
      <c r="AS3" s="21" t="s">
        <v>1</v>
      </c>
    </row>
    <row r="4" spans="1:45" ht="18.600000000000001" x14ac:dyDescent="0.3">
      <c r="A4" s="32"/>
      <c r="C4" s="30" t="s">
        <v>10</v>
      </c>
      <c r="E4" s="30" t="s">
        <v>11</v>
      </c>
      <c r="G4" s="30" t="s">
        <v>11</v>
      </c>
      <c r="I4" s="30" t="s">
        <v>200</v>
      </c>
      <c r="K4" s="30" t="s">
        <v>7</v>
      </c>
      <c r="M4" s="30" t="s">
        <v>197</v>
      </c>
      <c r="O4" s="30" t="s">
        <v>197</v>
      </c>
      <c r="Q4" s="30" t="s">
        <v>12</v>
      </c>
      <c r="S4" s="30" t="s">
        <v>201</v>
      </c>
      <c r="U4" s="30" t="s">
        <v>12</v>
      </c>
      <c r="W4" s="30" t="s">
        <v>202</v>
      </c>
      <c r="Y4" s="30" t="s">
        <v>12</v>
      </c>
      <c r="AA4" s="31" t="s">
        <v>13</v>
      </c>
      <c r="AC4" s="30" t="s">
        <v>197</v>
      </c>
      <c r="AE4" s="30" t="s">
        <v>14</v>
      </c>
      <c r="AG4" s="30" t="s">
        <v>203</v>
      </c>
      <c r="AI4" s="30" t="s">
        <v>14</v>
      </c>
      <c r="AK4" s="30" t="s">
        <v>202</v>
      </c>
      <c r="AM4" s="30" t="s">
        <v>14</v>
      </c>
      <c r="AO4" s="30" t="s">
        <v>202</v>
      </c>
      <c r="AQ4" s="30" t="s">
        <v>14</v>
      </c>
      <c r="AS4" s="31" t="s">
        <v>15</v>
      </c>
    </row>
    <row r="5" spans="1:45" x14ac:dyDescent="0.3">
      <c r="C5" s="21" t="s">
        <v>16</v>
      </c>
      <c r="E5" s="21" t="s">
        <v>17</v>
      </c>
      <c r="G5" s="21" t="s">
        <v>18</v>
      </c>
      <c r="I5" s="21" t="s">
        <v>19</v>
      </c>
      <c r="K5" s="21" t="s">
        <v>20</v>
      </c>
      <c r="M5" s="21" t="s">
        <v>21</v>
      </c>
      <c r="O5" s="21" t="s">
        <v>21</v>
      </c>
      <c r="S5" s="21" t="s">
        <v>21</v>
      </c>
      <c r="W5" s="21" t="s">
        <v>21</v>
      </c>
      <c r="AA5" s="30"/>
      <c r="AC5" s="21" t="s">
        <v>68</v>
      </c>
      <c r="AG5" s="21" t="s">
        <v>68</v>
      </c>
      <c r="AK5" s="21" t="s">
        <v>68</v>
      </c>
      <c r="AO5" s="21" t="s">
        <v>69</v>
      </c>
      <c r="AR5" s="33"/>
      <c r="AS5" s="30" t="s">
        <v>22</v>
      </c>
    </row>
    <row r="6" spans="1:45" x14ac:dyDescent="0.3">
      <c r="A6" s="25"/>
      <c r="B6" s="25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</row>
    <row r="7" spans="1:45" ht="18" x14ac:dyDescent="0.4">
      <c r="A7" s="34" t="s">
        <v>204</v>
      </c>
    </row>
    <row r="8" spans="1:45" x14ac:dyDescent="0.3">
      <c r="A8" s="29" t="s">
        <v>23</v>
      </c>
      <c r="C8" s="35">
        <v>2.6070541951004601E-2</v>
      </c>
      <c r="E8" s="36">
        <v>78.240191090481517</v>
      </c>
      <c r="G8" s="37">
        <v>9.1207345218227225</v>
      </c>
      <c r="I8" s="38">
        <v>575.87503787865899</v>
      </c>
      <c r="K8" s="36">
        <f>G8/E8</f>
        <v>0.11657352052316658</v>
      </c>
      <c r="M8" s="39">
        <v>8.2913458175826807E-3</v>
      </c>
      <c r="O8" s="39">
        <v>5.3508485450991697E-2</v>
      </c>
      <c r="Q8" s="36">
        <v>2.5673912375679002</v>
      </c>
      <c r="S8" s="39">
        <v>0.17301370839296501</v>
      </c>
      <c r="U8" s="36">
        <v>2.5634076922805802</v>
      </c>
      <c r="W8" s="39">
        <v>2.3444416606061801E-2</v>
      </c>
      <c r="Y8" s="36">
        <v>0.27542452711135001</v>
      </c>
      <c r="Z8" s="36"/>
      <c r="AA8" s="21">
        <v>3.8464192375705558E-2</v>
      </c>
      <c r="AC8" s="38">
        <v>351.02957160602199</v>
      </c>
      <c r="AE8" s="38">
        <v>58.028278282373172</v>
      </c>
      <c r="AG8" s="38">
        <v>162.031026260414</v>
      </c>
      <c r="AI8" s="38">
        <v>3.8390610758894601</v>
      </c>
      <c r="AK8" s="38">
        <v>149.38802558711305</v>
      </c>
      <c r="AL8" s="38"/>
      <c r="AM8" s="38">
        <v>0.40672042909063</v>
      </c>
      <c r="AO8" s="38">
        <v>149.49377844495501</v>
      </c>
      <c r="AP8" s="38"/>
      <c r="AQ8" s="38">
        <v>0.40670945952468002</v>
      </c>
      <c r="AS8" s="21">
        <v>57.442894368233297</v>
      </c>
    </row>
    <row r="9" spans="1:45" x14ac:dyDescent="0.3">
      <c r="A9" s="29" t="s">
        <v>24</v>
      </c>
      <c r="C9" s="35">
        <v>1.31007612332218E-2</v>
      </c>
      <c r="E9" s="36">
        <v>84.274371376620394</v>
      </c>
      <c r="G9" s="37">
        <v>4.4961555874074683</v>
      </c>
      <c r="I9" s="38">
        <v>1242.7588229277601</v>
      </c>
      <c r="K9" s="36">
        <f t="shared" ref="K9:K31" si="0">G9/E9</f>
        <v>5.3351398698831508E-2</v>
      </c>
      <c r="M9" s="39">
        <v>4.1477831214152298E-3</v>
      </c>
      <c r="O9" s="39">
        <v>5.3269713532544803E-2</v>
      </c>
      <c r="Q9" s="36">
        <v>1.17708165211314</v>
      </c>
      <c r="S9" s="39">
        <v>0.26591714469976901</v>
      </c>
      <c r="U9" s="36">
        <v>1.1831487075512199</v>
      </c>
      <c r="W9" s="39">
        <v>3.6203982736542899E-2</v>
      </c>
      <c r="Y9" s="36">
        <v>0.1504654266813</v>
      </c>
      <c r="Z9" s="36"/>
      <c r="AA9" s="21">
        <v>0.10085519659600022</v>
      </c>
      <c r="AC9" s="38">
        <v>340.34582316920103</v>
      </c>
      <c r="AE9" s="38">
        <v>26.662739739388339</v>
      </c>
      <c r="AG9" s="38">
        <v>239.42415094237501</v>
      </c>
      <c r="AI9" s="38">
        <v>2.5235406308375801</v>
      </c>
      <c r="AK9" s="38">
        <v>229.26039638645764</v>
      </c>
      <c r="AL9" s="38"/>
      <c r="AM9" s="38">
        <v>0.33889566879890998</v>
      </c>
      <c r="AO9" s="38">
        <v>229.36523699892899</v>
      </c>
      <c r="AP9" s="38"/>
      <c r="AQ9" s="38">
        <v>0.33888632677209002</v>
      </c>
      <c r="AS9" s="21">
        <v>32.6389863546284</v>
      </c>
    </row>
    <row r="10" spans="1:45" x14ac:dyDescent="0.3">
      <c r="A10" s="29" t="s">
        <v>25</v>
      </c>
      <c r="C10" s="35">
        <v>1.45058123530182E-2</v>
      </c>
      <c r="E10" s="36">
        <v>155.22430380488166</v>
      </c>
      <c r="G10" s="37">
        <v>10.787043826011452</v>
      </c>
      <c r="I10" s="38">
        <v>957.72044973407003</v>
      </c>
      <c r="K10" s="36">
        <f t="shared" si="0"/>
        <v>6.9493265948680702E-2</v>
      </c>
      <c r="M10" s="39">
        <v>4.5906362495620797E-3</v>
      </c>
      <c r="O10" s="39">
        <v>5.3295167047258202E-2</v>
      </c>
      <c r="Q10" s="36">
        <v>1.52999782152705</v>
      </c>
      <c r="S10" s="39">
        <v>0.27531954475745501</v>
      </c>
      <c r="U10" s="36">
        <v>1.54030975614286</v>
      </c>
      <c r="W10" s="39">
        <v>3.7466789103221501E-2</v>
      </c>
      <c r="Y10" s="36">
        <v>0.23602371238513001</v>
      </c>
      <c r="Z10" s="36"/>
      <c r="AA10" s="21">
        <v>0.11870575292665861</v>
      </c>
      <c r="AC10" s="38">
        <v>341.39148393599601</v>
      </c>
      <c r="AE10" s="38">
        <v>34.64510606458019</v>
      </c>
      <c r="AG10" s="38">
        <v>246.93787942203099</v>
      </c>
      <c r="AI10" s="38">
        <v>3.3764164248200101</v>
      </c>
      <c r="AK10" s="38">
        <v>237.11176217534376</v>
      </c>
      <c r="AL10" s="38"/>
      <c r="AM10" s="38">
        <v>0.54947269402892995</v>
      </c>
      <c r="AO10" s="38">
        <v>237.216432982763</v>
      </c>
      <c r="AP10" s="38"/>
      <c r="AQ10" s="38">
        <v>0.54946042557173003</v>
      </c>
      <c r="AS10" s="21">
        <v>30.545495909383199</v>
      </c>
    </row>
    <row r="11" spans="1:45" x14ac:dyDescent="0.3">
      <c r="C11" s="35"/>
      <c r="E11" s="36"/>
      <c r="G11" s="37"/>
      <c r="I11" s="38"/>
      <c r="K11" s="36"/>
      <c r="M11" s="39"/>
      <c r="O11" s="39"/>
      <c r="Q11" s="36"/>
      <c r="S11" s="39"/>
      <c r="U11" s="36"/>
      <c r="W11" s="39"/>
      <c r="Y11" s="36"/>
      <c r="Z11" s="36"/>
      <c r="AC11" s="38"/>
      <c r="AE11" s="38"/>
      <c r="AG11" s="38"/>
      <c r="AI11" s="38"/>
      <c r="AK11" s="38"/>
      <c r="AL11" s="38"/>
      <c r="AM11" s="38"/>
      <c r="AO11" s="38"/>
      <c r="AP11" s="38"/>
      <c r="AQ11" s="38"/>
    </row>
    <row r="12" spans="1:45" ht="18" x14ac:dyDescent="0.4">
      <c r="A12" s="34" t="s">
        <v>205</v>
      </c>
      <c r="C12" s="35"/>
      <c r="E12" s="36"/>
      <c r="G12" s="37"/>
      <c r="I12" s="38"/>
      <c r="K12" s="36"/>
      <c r="M12" s="39"/>
      <c r="O12" s="39"/>
      <c r="Q12" s="36"/>
      <c r="S12" s="39"/>
      <c r="U12" s="36"/>
      <c r="W12" s="39"/>
      <c r="Y12" s="36"/>
      <c r="Z12" s="36"/>
      <c r="AC12" s="38"/>
      <c r="AE12" s="38"/>
      <c r="AG12" s="38"/>
      <c r="AI12" s="38"/>
      <c r="AK12" s="38"/>
      <c r="AL12" s="38"/>
      <c r="AM12" s="38"/>
      <c r="AO12" s="38"/>
      <c r="AP12" s="38"/>
      <c r="AQ12" s="38"/>
    </row>
    <row r="13" spans="1:45" x14ac:dyDescent="0.3">
      <c r="A13" s="29" t="s">
        <v>26</v>
      </c>
      <c r="C13" s="35">
        <v>3.6168848404811701E-2</v>
      </c>
      <c r="E13" s="36">
        <v>88.399707107561824</v>
      </c>
      <c r="G13" s="37">
        <v>5.3598135723464475</v>
      </c>
      <c r="I13" s="38">
        <v>1087.63527412132</v>
      </c>
      <c r="K13" s="36">
        <f t="shared" si="0"/>
        <v>6.063157614113817E-2</v>
      </c>
      <c r="M13" s="39">
        <v>1.15604888635356E-2</v>
      </c>
      <c r="O13" s="39">
        <v>5.3628454744951502E-2</v>
      </c>
      <c r="Q13" s="36">
        <v>1.33951204372232</v>
      </c>
      <c r="S13" s="39">
        <v>8.1476781844932594E-2</v>
      </c>
      <c r="U13" s="36">
        <v>1.3432891247796701</v>
      </c>
      <c r="W13" s="39">
        <v>1.10070925319445E-2</v>
      </c>
      <c r="Y13" s="36">
        <v>0.15670239011303</v>
      </c>
      <c r="Z13" s="36"/>
      <c r="AA13" s="21">
        <v>7.9876154894865575E-2</v>
      </c>
      <c r="AC13" s="38">
        <v>357.89537162639999</v>
      </c>
      <c r="AE13" s="38">
        <v>30.245354334339389</v>
      </c>
      <c r="AG13" s="38">
        <v>79.532413774810294</v>
      </c>
      <c r="AI13" s="38">
        <v>1.0275810257459901</v>
      </c>
      <c r="AK13" s="38">
        <v>70.568608391160978</v>
      </c>
      <c r="AL13" s="38"/>
      <c r="AM13" s="38">
        <v>0.10997962669608</v>
      </c>
      <c r="AO13" s="38">
        <v>70.675351010625405</v>
      </c>
      <c r="AP13" s="38"/>
      <c r="AQ13" s="38">
        <v>0.10997505402365999</v>
      </c>
      <c r="AS13" s="21">
        <v>80.282335569059498</v>
      </c>
    </row>
    <row r="14" spans="1:45" x14ac:dyDescent="0.3">
      <c r="A14" s="29" t="s">
        <v>27</v>
      </c>
      <c r="C14" s="35">
        <v>1.2586336593965601E-2</v>
      </c>
      <c r="E14" s="36">
        <v>39.787224949075529</v>
      </c>
      <c r="G14" s="37">
        <v>2.3145353553692072</v>
      </c>
      <c r="I14" s="38">
        <v>1141.0057551049399</v>
      </c>
      <c r="K14" s="36">
        <f t="shared" si="0"/>
        <v>5.8172827040127266E-2</v>
      </c>
      <c r="M14" s="39">
        <v>4.0181601092718396E-3</v>
      </c>
      <c r="O14" s="39">
        <v>5.3542745857549902E-2</v>
      </c>
      <c r="Q14" s="36">
        <v>1.29232035604091</v>
      </c>
      <c r="S14" s="39">
        <v>0.10092372546617299</v>
      </c>
      <c r="U14" s="36">
        <v>1.2984457249727399</v>
      </c>
      <c r="W14" s="39">
        <v>1.36600142913772E-2</v>
      </c>
      <c r="Y14" s="36">
        <v>0.16818425960090999</v>
      </c>
      <c r="Z14" s="36"/>
      <c r="AA14" s="21">
        <v>9.8692838968596791E-2</v>
      </c>
      <c r="AC14" s="38">
        <v>353.63629400788301</v>
      </c>
      <c r="AE14" s="38">
        <v>29.202332595907158</v>
      </c>
      <c r="AG14" s="38">
        <v>97.628651911457695</v>
      </c>
      <c r="AI14" s="38">
        <v>1.2086199372714199</v>
      </c>
      <c r="AK14" s="38">
        <v>87.46209392635474</v>
      </c>
      <c r="AL14" s="38"/>
      <c r="AM14" s="38">
        <v>0.14610409603956001</v>
      </c>
      <c r="AO14" s="38">
        <v>87.569282003286503</v>
      </c>
      <c r="AP14" s="38"/>
      <c r="AQ14" s="38">
        <v>0.14609530682192001</v>
      </c>
      <c r="AS14" s="21">
        <v>75.267783480276705</v>
      </c>
    </row>
    <row r="15" spans="1:45" x14ac:dyDescent="0.3">
      <c r="A15" s="29" t="s">
        <v>28</v>
      </c>
      <c r="C15" s="35">
        <v>0.14852294327239199</v>
      </c>
      <c r="E15" s="36">
        <v>17.424873148894282</v>
      </c>
      <c r="G15" s="37">
        <v>2.2390583927770233</v>
      </c>
      <c r="I15" s="38">
        <v>505.58687643766802</v>
      </c>
      <c r="K15" s="36">
        <f t="shared" si="0"/>
        <v>0.12849783029376635</v>
      </c>
      <c r="M15" s="39">
        <v>4.7190062995144402E-2</v>
      </c>
      <c r="O15" s="39">
        <v>5.4411257828456398E-2</v>
      </c>
      <c r="Q15" s="36">
        <v>2.88797996718962</v>
      </c>
      <c r="S15" s="39">
        <v>0.19539680977377499</v>
      </c>
      <c r="U15" s="36">
        <v>2.88189172471892</v>
      </c>
      <c r="W15" s="39">
        <v>2.6040702984661799E-2</v>
      </c>
      <c r="Y15" s="36">
        <v>0.30922248237075001</v>
      </c>
      <c r="Z15" s="36"/>
      <c r="AA15" s="21">
        <v>3.3316673981372155E-2</v>
      </c>
      <c r="AC15" s="38">
        <v>388.49648425171</v>
      </c>
      <c r="AE15" s="38">
        <v>64.843245941951182</v>
      </c>
      <c r="AG15" s="38">
        <v>181.223728133609</v>
      </c>
      <c r="AI15" s="38">
        <v>4.7831383959120801</v>
      </c>
      <c r="AK15" s="38">
        <v>165.72066067168512</v>
      </c>
      <c r="AL15" s="38"/>
      <c r="AM15" s="38">
        <v>0.50591479753256996</v>
      </c>
      <c r="AO15" s="38">
        <v>165.82242771889099</v>
      </c>
      <c r="AP15" s="38"/>
      <c r="AQ15" s="38">
        <v>0.50591733453236998</v>
      </c>
      <c r="AS15" s="21">
        <v>57.3430732607831</v>
      </c>
    </row>
    <row r="16" spans="1:45" x14ac:dyDescent="0.3">
      <c r="C16" s="35"/>
      <c r="E16" s="36"/>
      <c r="G16" s="37"/>
      <c r="I16" s="38"/>
      <c r="K16" s="36"/>
      <c r="M16" s="39"/>
      <c r="O16" s="39"/>
      <c r="Q16" s="36"/>
      <c r="S16" s="39"/>
      <c r="U16" s="36"/>
      <c r="W16" s="39"/>
      <c r="Y16" s="36"/>
      <c r="Z16" s="36"/>
      <c r="AC16" s="38"/>
      <c r="AE16" s="38"/>
      <c r="AG16" s="38"/>
      <c r="AI16" s="38"/>
      <c r="AK16" s="38"/>
      <c r="AL16" s="38"/>
      <c r="AM16" s="38"/>
      <c r="AO16" s="38"/>
      <c r="AP16" s="38"/>
      <c r="AQ16" s="38"/>
    </row>
    <row r="17" spans="1:45" ht="18" x14ac:dyDescent="0.4">
      <c r="A17" s="34" t="s">
        <v>206</v>
      </c>
      <c r="C17" s="35"/>
      <c r="E17" s="36"/>
      <c r="G17" s="37"/>
      <c r="I17" s="38"/>
      <c r="K17" s="36"/>
      <c r="M17" s="39"/>
      <c r="O17" s="39"/>
      <c r="Q17" s="36"/>
      <c r="S17" s="39"/>
      <c r="U17" s="36"/>
      <c r="W17" s="39"/>
      <c r="Y17" s="36"/>
      <c r="Z17" s="36"/>
      <c r="AC17" s="38"/>
      <c r="AE17" s="38"/>
      <c r="AG17" s="38"/>
      <c r="AI17" s="38"/>
      <c r="AK17" s="38"/>
      <c r="AL17" s="38"/>
      <c r="AM17" s="38"/>
      <c r="AO17" s="38"/>
      <c r="AP17" s="38"/>
      <c r="AQ17" s="38"/>
    </row>
    <row r="18" spans="1:45" x14ac:dyDescent="0.3">
      <c r="A18" s="29" t="s">
        <v>29</v>
      </c>
      <c r="C18" s="35">
        <v>5.8539466839483398E-2</v>
      </c>
      <c r="E18" s="36">
        <v>6.6074456294557828</v>
      </c>
      <c r="G18" s="37">
        <v>4.1104602301623405</v>
      </c>
      <c r="I18" s="38">
        <v>120.795584481277</v>
      </c>
      <c r="K18" s="36">
        <f t="shared" si="0"/>
        <v>0.62209520299918009</v>
      </c>
      <c r="M18" s="39">
        <v>1.8814019038144999E-2</v>
      </c>
      <c r="O18" s="39">
        <v>5.5815516463900899E-2</v>
      </c>
      <c r="Q18" s="36">
        <v>13.28746216615758</v>
      </c>
      <c r="S18" s="39">
        <v>2.82784363744659E-2</v>
      </c>
      <c r="U18" s="36">
        <v>13.23417201496094</v>
      </c>
      <c r="W18" s="39">
        <v>3.6595280820525202E-3</v>
      </c>
      <c r="Y18" s="36">
        <v>1.3834580611749201</v>
      </c>
      <c r="Z18" s="36"/>
      <c r="AA18" s="21">
        <v>1.3327746819367015E-2</v>
      </c>
      <c r="AC18" s="38">
        <v>454.111522762947</v>
      </c>
      <c r="AE18" s="38">
        <v>294.93691403298448</v>
      </c>
      <c r="AG18" s="38">
        <v>28.3149544229071</v>
      </c>
      <c r="AI18" s="38">
        <v>3.6954841968846699</v>
      </c>
      <c r="AK18" s="38">
        <v>23.547773091155655</v>
      </c>
      <c r="AL18" s="38"/>
      <c r="AM18" s="38">
        <v>0.32517928817130998</v>
      </c>
      <c r="AO18" s="38">
        <v>23.654602720959101</v>
      </c>
      <c r="AP18" s="38"/>
      <c r="AQ18" s="38">
        <v>0.32518183264445</v>
      </c>
      <c r="AS18" s="21">
        <v>94.814539620601536</v>
      </c>
    </row>
    <row r="19" spans="1:45" x14ac:dyDescent="0.3">
      <c r="A19" s="29" t="s">
        <v>30</v>
      </c>
      <c r="C19" s="35">
        <v>6.2862740761934696E-3</v>
      </c>
      <c r="E19" s="36">
        <v>345.72570977319987</v>
      </c>
      <c r="G19" s="37">
        <v>15.282760867220471</v>
      </c>
      <c r="I19" s="38">
        <v>1500.0087359434001</v>
      </c>
      <c r="K19" s="36">
        <f t="shared" si="0"/>
        <v>4.4204872345901446E-2</v>
      </c>
      <c r="M19" s="39">
        <v>1.9890686768838399E-3</v>
      </c>
      <c r="O19" s="39">
        <v>5.2802931005142099E-2</v>
      </c>
      <c r="Q19" s="36">
        <v>1.0704084284431401</v>
      </c>
      <c r="S19" s="39">
        <v>0.27643009520094403</v>
      </c>
      <c r="U19" s="36">
        <v>4.07980519245252</v>
      </c>
      <c r="W19" s="39">
        <v>3.7968921082551801E-2</v>
      </c>
      <c r="Y19" s="36">
        <v>3.9335372230971202</v>
      </c>
      <c r="Z19" s="36"/>
      <c r="AA19" s="21">
        <v>0.964936278858612</v>
      </c>
      <c r="AC19" s="38">
        <v>320.32639490847401</v>
      </c>
      <c r="AE19" s="38">
        <v>24.334607294867158</v>
      </c>
      <c r="AG19" s="38">
        <v>247.82169196668099</v>
      </c>
      <c r="AI19" s="38">
        <v>8.97134638460677</v>
      </c>
      <c r="AK19" s="38">
        <v>240.23105973789288</v>
      </c>
      <c r="AL19" s="38"/>
      <c r="AM19" s="38">
        <v>9.2756718544802599</v>
      </c>
      <c r="AO19" s="38">
        <v>240.335926624417</v>
      </c>
      <c r="AP19" s="38"/>
      <c r="AQ19" s="38">
        <v>9.2755205609553393</v>
      </c>
      <c r="AS19" s="21">
        <v>25.004288264620399</v>
      </c>
    </row>
    <row r="20" spans="1:45" x14ac:dyDescent="0.3">
      <c r="A20" s="29" t="s">
        <v>31</v>
      </c>
      <c r="C20" s="35">
        <v>1.55326818689989E-2</v>
      </c>
      <c r="E20" s="36">
        <v>15.214376958870684</v>
      </c>
      <c r="G20" s="37">
        <v>1.7797513453270273</v>
      </c>
      <c r="I20" s="38">
        <v>575.77058771796305</v>
      </c>
      <c r="K20" s="36">
        <f t="shared" si="0"/>
        <v>0.11697826011135803</v>
      </c>
      <c r="M20" s="39">
        <v>4.9829007582458101E-3</v>
      </c>
      <c r="O20" s="39">
        <v>5.32389315491026E-2</v>
      </c>
      <c r="Q20" s="36">
        <v>2.5874024285946402</v>
      </c>
      <c r="S20" s="39">
        <v>3.8356062549534803E-2</v>
      </c>
      <c r="U20" s="36">
        <v>2.5847743534309799</v>
      </c>
      <c r="W20" s="39">
        <v>5.2107160194204702E-3</v>
      </c>
      <c r="Y20" s="36">
        <v>0.27118779347609001</v>
      </c>
      <c r="Z20" s="36"/>
      <c r="AA20" s="21">
        <v>4.1878550621906707E-2</v>
      </c>
      <c r="AC20" s="38">
        <v>345.27911151209702</v>
      </c>
      <c r="AE20" s="38">
        <v>58.540686194533379</v>
      </c>
      <c r="AG20" s="38">
        <v>38.217752376079901</v>
      </c>
      <c r="AI20" s="38">
        <v>0.96948314249508005</v>
      </c>
      <c r="AK20" s="38">
        <v>33.503221368948402</v>
      </c>
      <c r="AL20" s="38"/>
      <c r="AM20" s="38">
        <v>9.0620955759249999E-2</v>
      </c>
      <c r="AO20" s="38">
        <v>33.611219089286102</v>
      </c>
      <c r="AP20" s="38"/>
      <c r="AQ20" s="38">
        <v>9.0613036251519993E-2</v>
      </c>
      <c r="AS20" s="21">
        <v>90.296771437395634</v>
      </c>
    </row>
    <row r="21" spans="1:45" x14ac:dyDescent="0.3">
      <c r="A21" s="29" t="s">
        <v>32</v>
      </c>
      <c r="C21" s="35">
        <v>4.9902982423319902E-3</v>
      </c>
      <c r="E21" s="36">
        <v>113.98933920109155</v>
      </c>
      <c r="G21" s="37">
        <v>2.0781584236678188</v>
      </c>
      <c r="I21" s="38">
        <v>3618.8401723756801</v>
      </c>
      <c r="K21" s="36">
        <f t="shared" si="0"/>
        <v>1.8231164758326087E-2</v>
      </c>
      <c r="M21" s="39">
        <v>1.5946780845844E-3</v>
      </c>
      <c r="O21" s="39">
        <v>5.1217299096126899E-2</v>
      </c>
      <c r="Q21" s="36">
        <v>0.42670046653511001</v>
      </c>
      <c r="S21" s="39">
        <v>8.1294851814011304E-2</v>
      </c>
      <c r="U21" s="36">
        <v>0.44996650313970998</v>
      </c>
      <c r="W21" s="39">
        <v>1.1500136605904199E-2</v>
      </c>
      <c r="Y21" s="36">
        <v>9.6414406113949996E-2</v>
      </c>
      <c r="Z21" s="36"/>
      <c r="AA21" s="21">
        <v>0.33031871378650768</v>
      </c>
      <c r="AC21" s="38">
        <v>252.963512038928</v>
      </c>
      <c r="AE21" s="38">
        <v>9.8419241279839298</v>
      </c>
      <c r="AG21" s="38">
        <v>79.361587906894499</v>
      </c>
      <c r="AI21" s="38">
        <v>0.34350178961360001</v>
      </c>
      <c r="AK21" s="38">
        <v>73.71160469589698</v>
      </c>
      <c r="AL21" s="38"/>
      <c r="AM21" s="38">
        <v>7.0663832730609999E-2</v>
      </c>
      <c r="AO21" s="38">
        <v>73.819255617975003</v>
      </c>
      <c r="AP21" s="38"/>
      <c r="AQ21" s="38">
        <v>7.066051623439E-2</v>
      </c>
      <c r="AS21" s="21">
        <v>70.860775887491002</v>
      </c>
    </row>
    <row r="22" spans="1:45" x14ac:dyDescent="0.3">
      <c r="A22" s="29" t="s">
        <v>33</v>
      </c>
      <c r="C22" s="35">
        <v>1.02928723932133E-2</v>
      </c>
      <c r="E22" s="36">
        <v>17.036130916621453</v>
      </c>
      <c r="G22" s="37">
        <v>1.226288117097349</v>
      </c>
      <c r="I22" s="38">
        <v>927.49081564280596</v>
      </c>
      <c r="K22" s="36">
        <f t="shared" si="0"/>
        <v>7.198160915169477E-2</v>
      </c>
      <c r="M22" s="39">
        <v>3.29280474751239E-3</v>
      </c>
      <c r="O22" s="39">
        <v>5.1895641855045499E-2</v>
      </c>
      <c r="Q22" s="36">
        <v>1.63444389016915</v>
      </c>
      <c r="S22" s="39">
        <v>6.6320965254022604E-2</v>
      </c>
      <c r="U22" s="36">
        <v>1.6378422148156899</v>
      </c>
      <c r="W22" s="39">
        <v>9.2560005951802405E-3</v>
      </c>
      <c r="Y22" s="36">
        <v>0.18214200044261999</v>
      </c>
      <c r="Z22" s="36"/>
      <c r="AA22" s="21">
        <v>7.2456435524220666E-2</v>
      </c>
      <c r="AC22" s="38">
        <v>283.95046108083602</v>
      </c>
      <c r="AE22" s="38">
        <v>37.390589702347853</v>
      </c>
      <c r="AG22" s="38">
        <v>65.202186660972302</v>
      </c>
      <c r="AI22" s="38">
        <v>1.03434367196627</v>
      </c>
      <c r="AK22" s="38">
        <v>59.393562170077232</v>
      </c>
      <c r="AL22" s="38"/>
      <c r="AM22" s="38">
        <v>0.10768379218041001</v>
      </c>
      <c r="AO22" s="38">
        <v>59.501288769782803</v>
      </c>
      <c r="AP22" s="38"/>
      <c r="AQ22" s="38">
        <v>0.10767617893086</v>
      </c>
      <c r="AS22" s="21">
        <v>79.083125294461496</v>
      </c>
    </row>
    <row r="23" spans="1:45" x14ac:dyDescent="0.3">
      <c r="A23" s="29" t="s">
        <v>34</v>
      </c>
      <c r="C23" s="35">
        <v>0.47824086577715802</v>
      </c>
      <c r="E23" s="36">
        <v>27.56851259856381</v>
      </c>
      <c r="G23" s="37">
        <v>82.828063227077024</v>
      </c>
      <c r="I23" s="38">
        <v>35.780105504502899</v>
      </c>
      <c r="K23" s="36">
        <f t="shared" si="0"/>
        <v>3.0044443976056936</v>
      </c>
      <c r="M23" s="39">
        <v>0.15284874201290299</v>
      </c>
      <c r="O23" s="39">
        <v>9.9271662506390093E-2</v>
      </c>
      <c r="Q23" s="36">
        <v>42.615036198848202</v>
      </c>
      <c r="S23" s="39">
        <v>0.14686710037751499</v>
      </c>
      <c r="U23" s="36">
        <v>41.971127508077998</v>
      </c>
      <c r="W23" s="39">
        <v>1.0720179016645799E-2</v>
      </c>
      <c r="Y23" s="36">
        <v>7.7660149761017401</v>
      </c>
      <c r="Z23" s="36"/>
      <c r="AA23" s="21">
        <v>8.7835773333940388E-3</v>
      </c>
      <c r="AC23" s="38">
        <v>1612.17225675128</v>
      </c>
      <c r="AE23" s="38">
        <v>793.93492179553039</v>
      </c>
      <c r="AG23" s="38">
        <v>139.141965053425</v>
      </c>
      <c r="AI23" s="38">
        <v>54.574777408447233</v>
      </c>
      <c r="AK23" s="38">
        <v>68.738922070452773</v>
      </c>
      <c r="AL23" s="38"/>
      <c r="AM23" s="38">
        <v>5.3099145281297098</v>
      </c>
      <c r="AO23" s="38">
        <v>68.832068177764796</v>
      </c>
      <c r="AP23" s="38"/>
      <c r="AQ23" s="38">
        <v>5.3109083656782499</v>
      </c>
      <c r="AS23" s="21">
        <v>95.736254498699168</v>
      </c>
    </row>
    <row r="24" spans="1:45" x14ac:dyDescent="0.3">
      <c r="A24" s="29" t="s">
        <v>35</v>
      </c>
      <c r="C24" s="35">
        <v>7.8927453649696392E-3</v>
      </c>
      <c r="E24" s="36">
        <v>30.43591748919091</v>
      </c>
      <c r="G24" s="37">
        <v>1.9281146487578749</v>
      </c>
      <c r="I24" s="38">
        <v>1052.0669226678399</v>
      </c>
      <c r="K24" s="36">
        <f t="shared" si="0"/>
        <v>6.3349976206323683E-2</v>
      </c>
      <c r="M24" s="39">
        <v>2.5248167552235998E-3</v>
      </c>
      <c r="O24" s="39">
        <v>5.2081873097183103E-2</v>
      </c>
      <c r="Q24" s="36">
        <v>1.4294080906522899</v>
      </c>
      <c r="S24" s="39">
        <v>6.7432899156795706E-2</v>
      </c>
      <c r="U24" s="36">
        <v>2.2016000624012801</v>
      </c>
      <c r="W24" s="39">
        <v>9.3777441243629803E-3</v>
      </c>
      <c r="Y24" s="36">
        <v>1.67803533442932</v>
      </c>
      <c r="Z24" s="36"/>
      <c r="AA24" s="21">
        <v>0.76042722306801214</v>
      </c>
      <c r="AC24" s="38">
        <v>292.08645414805397</v>
      </c>
      <c r="AE24" s="38">
        <v>32.654238646287503</v>
      </c>
      <c r="AG24" s="38">
        <v>66.260452060979702</v>
      </c>
      <c r="AI24" s="38">
        <v>1.4122109916913601</v>
      </c>
      <c r="AK24" s="38">
        <v>60.171126912674403</v>
      </c>
      <c r="AL24" s="38"/>
      <c r="AM24" s="38">
        <v>1.0049951386368201</v>
      </c>
      <c r="AO24" s="38">
        <v>60.278914601230902</v>
      </c>
      <c r="AP24" s="38"/>
      <c r="AQ24" s="38">
        <v>1.0049777138485201</v>
      </c>
      <c r="AS24" s="21">
        <v>79.3995489834751</v>
      </c>
    </row>
    <row r="25" spans="1:45" x14ac:dyDescent="0.3">
      <c r="A25" s="29" t="s">
        <v>36</v>
      </c>
      <c r="C25" s="35">
        <v>1.7000467647148999E-2</v>
      </c>
      <c r="E25" s="36">
        <v>15.806920846913032</v>
      </c>
      <c r="G25" s="37">
        <v>2.6866619803104812</v>
      </c>
      <c r="I25" s="38">
        <v>401.75464758011299</v>
      </c>
      <c r="K25" s="36">
        <f t="shared" si="0"/>
        <v>0.16996744693860888</v>
      </c>
      <c r="M25" s="39">
        <v>5.4598087736611898E-3</v>
      </c>
      <c r="O25" s="39">
        <v>5.2576774723677597E-2</v>
      </c>
      <c r="Q25" s="36">
        <v>3.8042756962390598</v>
      </c>
      <c r="S25" s="39">
        <v>3.0609352659772101E-2</v>
      </c>
      <c r="U25" s="36">
        <v>3.7956108833087199</v>
      </c>
      <c r="W25" s="39">
        <v>4.2074617198168997E-3</v>
      </c>
      <c r="Y25" s="36">
        <v>0.38337898909453</v>
      </c>
      <c r="Z25" s="36"/>
      <c r="AA25" s="21">
        <v>2.7321505456254343E-2</v>
      </c>
      <c r="AC25" s="38">
        <v>318.63559851194401</v>
      </c>
      <c r="AE25" s="38">
        <v>86.478230214306123</v>
      </c>
      <c r="AG25" s="38">
        <v>30.614034458676599</v>
      </c>
      <c r="AI25" s="38">
        <v>1.14464722493857</v>
      </c>
      <c r="AK25" s="38">
        <v>27.066140870458341</v>
      </c>
      <c r="AL25" s="38"/>
      <c r="AM25" s="38">
        <v>0.10354836424046999</v>
      </c>
      <c r="AO25" s="38">
        <v>27.174200947424801</v>
      </c>
      <c r="AP25" s="38"/>
      <c r="AQ25" s="38">
        <v>0.10354009226029</v>
      </c>
      <c r="AS25" s="21">
        <v>91.505612995892619</v>
      </c>
    </row>
    <row r="26" spans="1:45" x14ac:dyDescent="0.3">
      <c r="A26" s="29" t="s">
        <v>37</v>
      </c>
      <c r="C26" s="35">
        <v>9.6114780423238993E-3</v>
      </c>
      <c r="E26" s="36">
        <v>65.868801475669514</v>
      </c>
      <c r="G26" s="37">
        <v>4.2903139682373856</v>
      </c>
      <c r="I26" s="38">
        <v>1022.5967981674499</v>
      </c>
      <c r="K26" s="36">
        <f t="shared" si="0"/>
        <v>6.5134234601522747E-2</v>
      </c>
      <c r="M26" s="39">
        <v>3.07071971606576E-3</v>
      </c>
      <c r="O26" s="39">
        <v>5.2730704728319401E-2</v>
      </c>
      <c r="Q26" s="36">
        <v>1.4506870321394301</v>
      </c>
      <c r="S26" s="39">
        <v>8.7176352861564596E-2</v>
      </c>
      <c r="U26" s="36">
        <v>1.4537479982861701</v>
      </c>
      <c r="W26" s="39">
        <v>1.1978929712129899E-2</v>
      </c>
      <c r="Y26" s="36">
        <v>0.16528725832885999</v>
      </c>
      <c r="Z26" s="36"/>
      <c r="AA26" s="21">
        <v>7.3128359402232168E-2</v>
      </c>
      <c r="AC26" s="38">
        <v>319.403399743823</v>
      </c>
      <c r="AE26" s="38">
        <v>32.978806822883968</v>
      </c>
      <c r="AG26" s="38">
        <v>84.8696076793439</v>
      </c>
      <c r="AI26" s="38">
        <v>1.1836348365734199</v>
      </c>
      <c r="AK26" s="38">
        <v>76.762289804776742</v>
      </c>
      <c r="AL26" s="38"/>
      <c r="AM26" s="38">
        <v>0.12612585632691001</v>
      </c>
      <c r="AO26" s="38">
        <v>76.869747524954505</v>
      </c>
      <c r="AP26" s="38"/>
      <c r="AQ26" s="38">
        <v>0.12611920954568001</v>
      </c>
      <c r="AS26" s="21">
        <v>75.966977851098704</v>
      </c>
    </row>
    <row r="27" spans="1:45" x14ac:dyDescent="0.3">
      <c r="A27" s="29" t="s">
        <v>38</v>
      </c>
      <c r="C27" s="35">
        <v>1.1011338596919801E-2</v>
      </c>
      <c r="E27" s="36">
        <v>31.5737478785177</v>
      </c>
      <c r="G27" s="37">
        <v>1.7340076688779504</v>
      </c>
      <c r="I27" s="38">
        <v>1209.2134283343501</v>
      </c>
      <c r="K27" s="36">
        <f t="shared" si="0"/>
        <v>5.4919285336339274E-2</v>
      </c>
      <c r="M27" s="39">
        <v>3.5208800466666299E-3</v>
      </c>
      <c r="O27" s="39">
        <v>5.2569081323300203E-2</v>
      </c>
      <c r="Q27" s="36">
        <v>1.23221490737214</v>
      </c>
      <c r="S27" s="39">
        <v>7.4230458376122604E-2</v>
      </c>
      <c r="U27" s="36">
        <v>1.30365309772306</v>
      </c>
      <c r="W27" s="39">
        <v>1.0228936090874E-2</v>
      </c>
      <c r="Y27" s="36">
        <v>0.43325560171617999</v>
      </c>
      <c r="Z27" s="36"/>
      <c r="AA27" s="21">
        <v>0.32561048554096628</v>
      </c>
      <c r="AC27" s="38">
        <v>312.96810277188501</v>
      </c>
      <c r="AE27" s="38">
        <v>28.046976433327821</v>
      </c>
      <c r="AG27" s="38">
        <v>72.706049206866794</v>
      </c>
      <c r="AI27" s="38">
        <v>0.91469568847034</v>
      </c>
      <c r="AK27" s="38">
        <v>65.604993163233814</v>
      </c>
      <c r="AL27" s="38"/>
      <c r="AM27" s="38">
        <v>0.28279586394917999</v>
      </c>
      <c r="AO27" s="38">
        <v>65.712593856651495</v>
      </c>
      <c r="AP27" s="38"/>
      <c r="AQ27" s="38">
        <v>0.28278944497620001</v>
      </c>
      <c r="AS27" s="21">
        <v>79.037802069224995</v>
      </c>
    </row>
    <row r="28" spans="1:45" x14ac:dyDescent="0.3">
      <c r="A28" s="29" t="s">
        <v>39</v>
      </c>
      <c r="C28" s="35">
        <v>3.2259359774269497E-2</v>
      </c>
      <c r="E28" s="36">
        <v>77.226101430460403</v>
      </c>
      <c r="G28" s="37">
        <v>12.719993305278773</v>
      </c>
      <c r="I28" s="38">
        <v>411.560032852419</v>
      </c>
      <c r="K28" s="36">
        <f t="shared" si="0"/>
        <v>0.16471106361276977</v>
      </c>
      <c r="M28" s="39">
        <v>1.02993752166244E-2</v>
      </c>
      <c r="O28" s="39">
        <v>5.4430277274300498E-2</v>
      </c>
      <c r="Q28" s="36">
        <v>3.5648116765353199</v>
      </c>
      <c r="S28" s="39">
        <v>0.101375888489799</v>
      </c>
      <c r="U28" s="36">
        <v>3.5773306107201401</v>
      </c>
      <c r="W28" s="39">
        <v>1.34973730996002E-2</v>
      </c>
      <c r="Y28" s="36">
        <v>0.55850556606968005</v>
      </c>
      <c r="Z28" s="36"/>
      <c r="AA28" s="21">
        <v>0.10011132999513075</v>
      </c>
      <c r="AC28" s="38">
        <v>390.67069386484297</v>
      </c>
      <c r="AE28" s="38">
        <v>80.008241217413484</v>
      </c>
      <c r="AG28" s="38">
        <v>98.045596704110807</v>
      </c>
      <c r="AI28" s="38">
        <v>3.3433981547390199</v>
      </c>
      <c r="AK28" s="38">
        <v>86.427687329178013</v>
      </c>
      <c r="AL28" s="38"/>
      <c r="AM28" s="38">
        <v>0.47948203155795999</v>
      </c>
      <c r="AO28" s="38">
        <v>86.534287850954399</v>
      </c>
      <c r="AP28" s="38"/>
      <c r="AQ28" s="38">
        <v>0.47947292667752001</v>
      </c>
      <c r="AS28" s="21">
        <v>77.877099898596796</v>
      </c>
    </row>
    <row r="29" spans="1:45" x14ac:dyDescent="0.3">
      <c r="A29" s="29" t="s">
        <v>40</v>
      </c>
      <c r="C29" s="35">
        <v>3.86344738365553E-2</v>
      </c>
      <c r="E29" s="36">
        <v>5.7404524634863741</v>
      </c>
      <c r="G29" s="37">
        <v>1.2270461545475948</v>
      </c>
      <c r="I29" s="38">
        <v>320.31244245194102</v>
      </c>
      <c r="K29" s="36">
        <f t="shared" si="0"/>
        <v>0.21375425758727867</v>
      </c>
      <c r="M29" s="39">
        <v>1.2415358478506E-2</v>
      </c>
      <c r="O29" s="39">
        <v>5.4994135783264703E-2</v>
      </c>
      <c r="Q29" s="36">
        <v>4.6458755634684401</v>
      </c>
      <c r="S29" s="39">
        <v>2.8535727644653799E-2</v>
      </c>
      <c r="U29" s="36">
        <v>4.63789700752982</v>
      </c>
      <c r="W29" s="39">
        <v>3.7482853376599201E-3</v>
      </c>
      <c r="Y29" s="36">
        <v>0.48658206594538</v>
      </c>
      <c r="Z29" s="36"/>
      <c r="AA29" s="21">
        <v>3.566725255539082E-2</v>
      </c>
      <c r="AC29" s="38">
        <v>420.92893509514602</v>
      </c>
      <c r="AE29" s="38">
        <v>103.71964320973412</v>
      </c>
      <c r="AG29" s="38">
        <v>28.568987287355998</v>
      </c>
      <c r="AI29" s="38">
        <v>1.30653359142866</v>
      </c>
      <c r="AK29" s="38">
        <v>24.117827693773702</v>
      </c>
      <c r="AL29" s="38"/>
      <c r="AM29" s="38">
        <v>0.11713377262067</v>
      </c>
      <c r="AO29" s="38">
        <v>24.2252657070784</v>
      </c>
      <c r="AP29" s="38"/>
      <c r="AQ29" s="38">
        <v>0.1171258659053</v>
      </c>
      <c r="AS29" s="21">
        <v>94.270332665935129</v>
      </c>
    </row>
    <row r="30" spans="1:45" x14ac:dyDescent="0.3">
      <c r="A30" s="29" t="s">
        <v>41</v>
      </c>
      <c r="C30" s="35">
        <v>4.5040776662706103E-3</v>
      </c>
      <c r="E30" s="36">
        <v>416.96345684622054</v>
      </c>
      <c r="G30" s="37">
        <v>4.663685793656966</v>
      </c>
      <c r="I30" s="38">
        <v>5881.2271125427196</v>
      </c>
      <c r="K30" s="36">
        <f t="shared" si="0"/>
        <v>1.1184878955416399E-2</v>
      </c>
      <c r="M30" s="39">
        <v>1.42322029077561E-3</v>
      </c>
      <c r="O30" s="39">
        <v>5.2594848230877601E-2</v>
      </c>
      <c r="Q30" s="36">
        <v>0.26185172202297002</v>
      </c>
      <c r="S30" s="39">
        <v>0.304207922784827</v>
      </c>
      <c r="U30" s="36">
        <v>0.32736946389133997</v>
      </c>
      <c r="W30" s="39">
        <v>4.1951405485979497E-2</v>
      </c>
      <c r="Y30" s="36">
        <v>0.16271496753747999</v>
      </c>
      <c r="Z30" s="36"/>
      <c r="AA30" s="21">
        <v>0.60109180708589305</v>
      </c>
      <c r="AC30" s="38">
        <v>311.251099252649</v>
      </c>
      <c r="AE30" s="38">
        <v>6.0050387208633902</v>
      </c>
      <c r="AG30" s="38">
        <v>269.68157666855598</v>
      </c>
      <c r="AI30" s="38">
        <v>0.77533924039975999</v>
      </c>
      <c r="AK30" s="38">
        <v>264.91736621235452</v>
      </c>
      <c r="AL30" s="38"/>
      <c r="AM30" s="38">
        <v>0.4223230252588</v>
      </c>
      <c r="AO30" s="38">
        <v>265.02188557547601</v>
      </c>
      <c r="AP30" s="38"/>
      <c r="AQ30" s="38">
        <v>0.42231531302639003</v>
      </c>
      <c r="AS30" s="21">
        <v>14.8862873581964</v>
      </c>
    </row>
    <row r="31" spans="1:45" x14ac:dyDescent="0.3">
      <c r="A31" s="29" t="s">
        <v>42</v>
      </c>
      <c r="C31" s="35">
        <v>8.7435222651354606E-3</v>
      </c>
      <c r="E31" s="36">
        <v>18.06417547029087</v>
      </c>
      <c r="G31" s="37">
        <v>1.0033647182426622</v>
      </c>
      <c r="I31" s="38">
        <v>1197.8726085938999</v>
      </c>
      <c r="K31" s="36">
        <f t="shared" si="0"/>
        <v>5.5544451496988584E-2</v>
      </c>
      <c r="M31" s="39">
        <v>2.79820972010304E-3</v>
      </c>
      <c r="O31" s="39">
        <v>5.1434341897000399E-2</v>
      </c>
      <c r="Q31" s="36">
        <v>1.2857075544776699</v>
      </c>
      <c r="S31" s="39">
        <v>6.0869848032607199E-2</v>
      </c>
      <c r="U31" s="36">
        <v>1.2918808467315599</v>
      </c>
      <c r="W31" s="39">
        <v>8.5701587147464092E-3</v>
      </c>
      <c r="Y31" s="36">
        <v>0.15270729185705001</v>
      </c>
      <c r="Z31" s="36"/>
      <c r="AA31" s="21">
        <v>9.6800421760750877E-2</v>
      </c>
      <c r="AC31" s="38">
        <v>263.82710933565801</v>
      </c>
      <c r="AE31" s="38">
        <v>29.52274869855221</v>
      </c>
      <c r="AG31" s="38">
        <v>59.998155006431702</v>
      </c>
      <c r="AI31" s="38">
        <v>0.75264898733178998</v>
      </c>
      <c r="AK31" s="38">
        <v>55.011399737925892</v>
      </c>
      <c r="AL31" s="38"/>
      <c r="AM31" s="38">
        <v>8.3648995771979998E-2</v>
      </c>
      <c r="AO31" s="38">
        <v>55.119247452889397</v>
      </c>
      <c r="AP31" s="38"/>
      <c r="AQ31" s="38">
        <v>8.3641784483349996E-2</v>
      </c>
      <c r="AS31" s="21">
        <v>79.148693295222799</v>
      </c>
    </row>
    <row r="32" spans="1:45" x14ac:dyDescent="0.3">
      <c r="C32" s="35"/>
      <c r="E32" s="36"/>
      <c r="G32" s="37"/>
      <c r="I32" s="38"/>
      <c r="K32" s="36"/>
      <c r="M32" s="39"/>
      <c r="O32" s="39"/>
      <c r="Q32" s="36"/>
      <c r="S32" s="39"/>
      <c r="U32" s="36"/>
      <c r="W32" s="39"/>
      <c r="Y32" s="36"/>
      <c r="Z32" s="36"/>
      <c r="AC32" s="38"/>
      <c r="AE32" s="38"/>
      <c r="AG32" s="38"/>
      <c r="AI32" s="38"/>
      <c r="AK32" s="38"/>
      <c r="AL32" s="38"/>
      <c r="AM32" s="38"/>
      <c r="AO32" s="38"/>
      <c r="AP32" s="38"/>
      <c r="AQ32" s="38"/>
    </row>
    <row r="33" spans="1:45" ht="18" x14ac:dyDescent="0.4">
      <c r="A33" s="34" t="s">
        <v>207</v>
      </c>
    </row>
    <row r="34" spans="1:45" x14ac:dyDescent="0.3">
      <c r="A34" s="29" t="s">
        <v>57</v>
      </c>
      <c r="C34" s="35">
        <v>0.14280235497438001</v>
      </c>
      <c r="E34" s="36">
        <v>1.0571910768326545</v>
      </c>
      <c r="G34" s="37">
        <v>1.4697680526156196</v>
      </c>
      <c r="I34" s="38">
        <v>62.208209696830302</v>
      </c>
      <c r="K34" s="36">
        <f>G34/E34</f>
        <v>1.3902577167214145</v>
      </c>
      <c r="M34" s="39">
        <v>4.5063936382870401E-2</v>
      </c>
      <c r="O34" s="39">
        <v>6.4908649340620003E-2</v>
      </c>
      <c r="Q34" s="36">
        <v>26.482173276194199</v>
      </c>
      <c r="S34" s="39">
        <v>0.40988027068139998</v>
      </c>
      <c r="U34" s="36">
        <v>26.320441043055599</v>
      </c>
      <c r="W34" s="39">
        <v>4.5803079684264301E-2</v>
      </c>
      <c r="Y34" s="36">
        <v>3.2032096218168</v>
      </c>
      <c r="Z34" s="36"/>
      <c r="AA34" s="21">
        <v>1.0165687022025388E-2</v>
      </c>
      <c r="AC34" s="38">
        <v>771.17561650734001</v>
      </c>
      <c r="AE34" s="38">
        <v>557.45461123342875</v>
      </c>
      <c r="AG34" s="38">
        <v>348.78893879706499</v>
      </c>
      <c r="AI34" s="38">
        <v>77.69585571135184</v>
      </c>
      <c r="AK34" s="38">
        <v>288.70322371917757</v>
      </c>
      <c r="AL34" s="38"/>
      <c r="AM34" s="38">
        <v>9.0437454357504503</v>
      </c>
      <c r="AO34" s="38">
        <v>288.803238126304</v>
      </c>
      <c r="AP34" s="38"/>
      <c r="AQ34" s="38">
        <v>9.0437029752889799</v>
      </c>
      <c r="AS34" s="21">
        <v>62.563232350794898</v>
      </c>
    </row>
    <row r="35" spans="1:45" x14ac:dyDescent="0.3">
      <c r="A35" s="29" t="s">
        <v>58</v>
      </c>
      <c r="C35" s="35">
        <v>1.76569060455329E-2</v>
      </c>
      <c r="E35" s="36">
        <v>1.6015253978905477</v>
      </c>
      <c r="G35" s="37">
        <v>0.74236590589367413</v>
      </c>
      <c r="I35" s="38">
        <v>158.056583174304</v>
      </c>
      <c r="K35" s="36">
        <f>G35/E35</f>
        <v>0.46353676742902911</v>
      </c>
      <c r="M35" s="39">
        <v>5.58475382845635E-3</v>
      </c>
      <c r="O35" s="39">
        <v>5.4853366783478602E-2</v>
      </c>
      <c r="Q35" s="36">
        <v>10.069961627234759</v>
      </c>
      <c r="S35" s="39">
        <v>0.29562454029167601</v>
      </c>
      <c r="U35" s="36">
        <v>10.0602697939149</v>
      </c>
      <c r="W35" s="39">
        <v>3.9088076085673697E-2</v>
      </c>
      <c r="Y35" s="36">
        <v>1.22613360487588</v>
      </c>
      <c r="Z35" s="36"/>
      <c r="AA35" s="21">
        <v>5.2972597447904515E-2</v>
      </c>
      <c r="AC35" s="38">
        <v>406.20804236582399</v>
      </c>
      <c r="AE35" s="38">
        <v>225.38451110131911</v>
      </c>
      <c r="AG35" s="38">
        <v>262.97695018730201</v>
      </c>
      <c r="AI35" s="38">
        <v>23.30777708354973</v>
      </c>
      <c r="AK35" s="38">
        <v>247.1779440960278</v>
      </c>
      <c r="AL35" s="38"/>
      <c r="AM35" s="38">
        <v>2.9733630127737598</v>
      </c>
      <c r="AO35" s="38">
        <v>247.28235710691399</v>
      </c>
      <c r="AP35" s="38"/>
      <c r="AQ35" s="38">
        <v>2.9732979087061802</v>
      </c>
      <c r="AS35" s="21">
        <v>39.149913759357901</v>
      </c>
    </row>
    <row r="36" spans="1:45" x14ac:dyDescent="0.3">
      <c r="A36" s="29" t="s">
        <v>59</v>
      </c>
      <c r="C36" s="35">
        <v>1.31390256273305E-2</v>
      </c>
      <c r="E36" s="36">
        <v>30.42543076954626</v>
      </c>
      <c r="G36" s="37">
        <v>2.2645946129270689</v>
      </c>
      <c r="I36" s="38">
        <v>896.17396298969402</v>
      </c>
      <c r="K36" s="36">
        <f>G36/E36</f>
        <v>7.4430979468457378E-2</v>
      </c>
      <c r="M36" s="39">
        <v>4.2082456543929298E-3</v>
      </c>
      <c r="O36" s="39">
        <v>5.2584431015578498E-2</v>
      </c>
      <c r="Q36" s="36">
        <v>1.6602816826878399</v>
      </c>
      <c r="S36" s="39">
        <v>5.2772831076651802E-2</v>
      </c>
      <c r="U36" s="36">
        <v>1.66328182430094</v>
      </c>
      <c r="W36" s="39">
        <v>7.2650907776977804E-3</v>
      </c>
      <c r="Y36" s="36">
        <v>0.19401435789054999</v>
      </c>
      <c r="Z36" s="36"/>
      <c r="AA36" s="21">
        <v>7.2071304485526996E-2</v>
      </c>
      <c r="AC36" s="38">
        <v>315.155938375186</v>
      </c>
      <c r="AE36" s="38">
        <v>37.770117527697089</v>
      </c>
      <c r="AG36" s="38">
        <v>52.218586493132001</v>
      </c>
      <c r="AI36" s="38">
        <v>0.84658676966600999</v>
      </c>
      <c r="AK36" s="38">
        <v>46.66447789941855</v>
      </c>
      <c r="AL36" s="38"/>
      <c r="AM36" s="38">
        <v>9.0208889962870006E-2</v>
      </c>
      <c r="AO36" s="38">
        <v>46.772329391217497</v>
      </c>
      <c r="AP36" s="38"/>
      <c r="AQ36" s="38">
        <v>9.0202958013210002E-2</v>
      </c>
      <c r="AS36" s="21">
        <v>85.193210021679604</v>
      </c>
    </row>
    <row r="37" spans="1:45" x14ac:dyDescent="0.3">
      <c r="A37" s="29" t="s">
        <v>60</v>
      </c>
      <c r="C37" s="35">
        <v>5.8117127212547401E-3</v>
      </c>
      <c r="E37" s="36">
        <v>58.441278244143781</v>
      </c>
      <c r="G37" s="37">
        <v>2.6516437212860464</v>
      </c>
      <c r="I37" s="38">
        <v>1462.70849272905</v>
      </c>
      <c r="K37" s="36">
        <f>G37/E37</f>
        <v>4.5372787881342407E-2</v>
      </c>
      <c r="M37" s="39">
        <v>1.8566569820560499E-3</v>
      </c>
      <c r="O37" s="39">
        <v>5.22602759288237E-2</v>
      </c>
      <c r="Q37" s="36">
        <v>1.03528957300191</v>
      </c>
      <c r="S37" s="39">
        <v>8.7243123344672505E-2</v>
      </c>
      <c r="U37" s="36">
        <v>1.0437015466180899</v>
      </c>
      <c r="W37" s="39">
        <v>1.2096163930257701E-2</v>
      </c>
      <c r="Y37" s="36">
        <v>0.13245419225762001</v>
      </c>
      <c r="Z37" s="36"/>
      <c r="AA37" s="21">
        <v>0.12292506357864925</v>
      </c>
      <c r="AC37" s="38">
        <v>298.97170953468901</v>
      </c>
      <c r="AE37" s="38">
        <v>23.627060109570682</v>
      </c>
      <c r="AG37" s="38">
        <v>84.931966959849504</v>
      </c>
      <c r="AI37" s="38">
        <v>0.85037556676236004</v>
      </c>
      <c r="AK37" s="38">
        <v>77.509041078567577</v>
      </c>
      <c r="AL37" s="38"/>
      <c r="AM37" s="38">
        <v>0.10204924573472</v>
      </c>
      <c r="AO37" s="38">
        <v>77.616603319590396</v>
      </c>
      <c r="AP37" s="38"/>
      <c r="AQ37" s="38">
        <v>0.10204200393622</v>
      </c>
      <c r="AS37" s="21">
        <v>74.074790822449202</v>
      </c>
    </row>
    <row r="39" spans="1:45" ht="18" x14ac:dyDescent="0.4">
      <c r="A39" s="34" t="s">
        <v>208</v>
      </c>
      <c r="C39" s="35"/>
      <c r="E39" s="36"/>
      <c r="G39" s="37"/>
      <c r="I39" s="38"/>
      <c r="K39" s="36"/>
      <c r="M39" s="39"/>
      <c r="O39" s="39"/>
      <c r="Q39" s="36"/>
      <c r="S39" s="39"/>
      <c r="U39" s="36"/>
      <c r="W39" s="39"/>
      <c r="Y39" s="36"/>
      <c r="Z39" s="36"/>
      <c r="AC39" s="38"/>
      <c r="AE39" s="38"/>
      <c r="AG39" s="38"/>
      <c r="AI39" s="38"/>
      <c r="AK39" s="38"/>
      <c r="AL39" s="38"/>
      <c r="AM39" s="38"/>
      <c r="AO39" s="38"/>
      <c r="AP39" s="38"/>
      <c r="AQ39" s="38"/>
    </row>
    <row r="40" spans="1:45" x14ac:dyDescent="0.3">
      <c r="A40" s="29" t="s">
        <v>43</v>
      </c>
      <c r="C40" s="35">
        <v>2.7027218724416401E-2</v>
      </c>
      <c r="E40" s="36">
        <v>85.135358287898498</v>
      </c>
      <c r="G40" s="37">
        <v>3.5952376695057202</v>
      </c>
      <c r="I40" s="38">
        <v>1558.9884593899901</v>
      </c>
      <c r="K40" s="36">
        <f>G40/E40</f>
        <v>4.2229665109857914E-2</v>
      </c>
      <c r="M40" s="39">
        <v>8.6087351713395703E-3</v>
      </c>
      <c r="O40" s="39">
        <v>5.3188331458154103E-2</v>
      </c>
      <c r="Q40" s="36">
        <v>0.93993028002481005</v>
      </c>
      <c r="S40" s="39">
        <v>0.141921588441934</v>
      </c>
      <c r="U40" s="36">
        <v>0.95048301127880996</v>
      </c>
      <c r="W40" s="39">
        <v>1.9344072003077199E-2</v>
      </c>
      <c r="Y40" s="36">
        <v>0.13424062939022999</v>
      </c>
      <c r="Z40" s="36"/>
      <c r="AA40" s="21">
        <v>0.14469922043650058</v>
      </c>
      <c r="AC40" s="38">
        <v>337.79350305947798</v>
      </c>
      <c r="AE40" s="38">
        <v>21.30504823936414</v>
      </c>
      <c r="AG40" s="38">
        <v>134.75396991114101</v>
      </c>
      <c r="AI40" s="38">
        <v>1.1994618774516099</v>
      </c>
      <c r="AK40" s="38">
        <v>123.50912990476532</v>
      </c>
      <c r="AL40" s="38"/>
      <c r="AM40" s="38">
        <v>0.16422122357060001</v>
      </c>
      <c r="AO40" s="38">
        <v>123.615278913483</v>
      </c>
      <c r="AP40" s="38"/>
      <c r="AQ40" s="38">
        <v>0.16421469255748999</v>
      </c>
      <c r="AS40" s="21">
        <v>63.436499285476799</v>
      </c>
    </row>
    <row r="41" spans="1:45" x14ac:dyDescent="0.3">
      <c r="A41" s="29" t="s">
        <v>44</v>
      </c>
      <c r="C41" s="35">
        <v>1.30888683232206E-2</v>
      </c>
      <c r="E41" s="36">
        <v>17.091113851076699</v>
      </c>
      <c r="G41" s="37">
        <v>1.3296296198515147</v>
      </c>
      <c r="I41" s="38">
        <v>857.06393620756205</v>
      </c>
      <c r="K41" s="36">
        <f>G41/E41</f>
        <v>7.779654570423164E-2</v>
      </c>
      <c r="M41" s="39">
        <v>4.1925817031796602E-3</v>
      </c>
      <c r="O41" s="39">
        <v>5.3965979694489297E-2</v>
      </c>
      <c r="Q41" s="36">
        <v>1.7004555025785499</v>
      </c>
      <c r="S41" s="39">
        <v>5.3089040559574099E-2</v>
      </c>
      <c r="U41" s="36">
        <v>1.7011896907000901</v>
      </c>
      <c r="W41" s="39">
        <v>7.1211599108793903E-3</v>
      </c>
      <c r="Y41" s="36">
        <v>0.19157372763875999</v>
      </c>
      <c r="Z41" s="36"/>
      <c r="AA41" s="21">
        <v>5.8444892599150734E-2</v>
      </c>
      <c r="AC41" s="38">
        <v>373.94806522297898</v>
      </c>
      <c r="AE41" s="38">
        <v>38.282587533311563</v>
      </c>
      <c r="AG41" s="38">
        <v>52.523519838453502</v>
      </c>
      <c r="AI41" s="38">
        <v>0.87080805286884999</v>
      </c>
      <c r="AK41" s="38">
        <v>45.743266307189472</v>
      </c>
      <c r="AL41" s="38"/>
      <c r="AM41" s="38">
        <v>8.73218992167E-2</v>
      </c>
      <c r="AO41" s="38">
        <v>45.851134763872501</v>
      </c>
      <c r="AP41" s="38"/>
      <c r="AQ41" s="38">
        <v>8.7316132173639996E-2</v>
      </c>
      <c r="AS41" s="21">
        <v>87.767481487058006</v>
      </c>
    </row>
    <row r="42" spans="1:45" x14ac:dyDescent="0.3">
      <c r="A42" s="29" t="s">
        <v>45</v>
      </c>
      <c r="C42" s="35">
        <v>5.7606276095591401E-3</v>
      </c>
      <c r="E42" s="36">
        <v>218.51738643745563</v>
      </c>
      <c r="G42" s="37">
        <v>2.8442315638728397</v>
      </c>
      <c r="I42" s="38">
        <v>5054.9861720115496</v>
      </c>
      <c r="K42" s="36">
        <f>G42/E42</f>
        <v>1.3016042385656667E-2</v>
      </c>
      <c r="M42" s="39">
        <v>1.8238351597116801E-3</v>
      </c>
      <c r="O42" s="39">
        <v>5.2458112014709901E-2</v>
      </c>
      <c r="Q42" s="36">
        <v>0.30242689605758999</v>
      </c>
      <c r="S42" s="39">
        <v>0.26206633525143203</v>
      </c>
      <c r="U42" s="36">
        <v>0.34420275070044998</v>
      </c>
      <c r="W42" s="39">
        <v>3.6231697397006497E-2</v>
      </c>
      <c r="Y42" s="36">
        <v>0.12194138049706001</v>
      </c>
      <c r="Z42" s="36"/>
      <c r="AA42" s="21">
        <v>0.48652294489923059</v>
      </c>
      <c r="AC42" s="38">
        <v>305.47563010010498</v>
      </c>
      <c r="AE42" s="38">
        <v>6.9296472974030197</v>
      </c>
      <c r="AG42" s="38">
        <v>236.330736993735</v>
      </c>
      <c r="AI42" s="38">
        <v>0.72572703289267004</v>
      </c>
      <c r="AK42" s="38">
        <v>229.43281204402257</v>
      </c>
      <c r="AL42" s="38"/>
      <c r="AM42" s="38">
        <v>0.27485340434903999</v>
      </c>
      <c r="AO42" s="38">
        <v>229.53787054061399</v>
      </c>
      <c r="AP42" s="38"/>
      <c r="AQ42" s="38">
        <v>0.27484733358886998</v>
      </c>
      <c r="AS42" s="21">
        <v>24.8932518876098</v>
      </c>
    </row>
    <row r="43" spans="1:45" x14ac:dyDescent="0.3">
      <c r="A43" s="29" t="s">
        <v>46</v>
      </c>
      <c r="C43" s="35">
        <v>5.5439365302639397E-3</v>
      </c>
      <c r="E43" s="36">
        <v>83.893087475395561</v>
      </c>
      <c r="G43" s="37">
        <v>1.6654417540016109</v>
      </c>
      <c r="I43" s="38">
        <v>3320.1855245841198</v>
      </c>
      <c r="K43" s="36">
        <f>G43/E43</f>
        <v>1.9851954483020511E-2</v>
      </c>
      <c r="M43" s="39">
        <v>1.7528090570284999E-3</v>
      </c>
      <c r="O43" s="39">
        <v>5.2578171360594998E-2</v>
      </c>
      <c r="Q43" s="36">
        <v>0.45270456238667001</v>
      </c>
      <c r="S43" s="39">
        <v>0.29185081735172202</v>
      </c>
      <c r="U43" s="36">
        <v>0.47312857542455</v>
      </c>
      <c r="W43" s="39">
        <v>4.0259258172026802E-2</v>
      </c>
      <c r="Y43" s="36">
        <v>9.6066781671860002E-2</v>
      </c>
      <c r="Z43" s="36"/>
      <c r="AA43" s="21">
        <v>0.29806016119629969</v>
      </c>
      <c r="AC43" s="38">
        <v>310.57573063820502</v>
      </c>
      <c r="AE43" s="38">
        <v>10.33124247262</v>
      </c>
      <c r="AG43" s="38">
        <v>260.01516195117199</v>
      </c>
      <c r="AI43" s="38">
        <v>1.0853195827006099</v>
      </c>
      <c r="AK43" s="38">
        <v>254.43976657782932</v>
      </c>
      <c r="AL43" s="38"/>
      <c r="AM43" s="38">
        <v>0.23967107604016999</v>
      </c>
      <c r="AO43" s="38">
        <v>254.54442481365101</v>
      </c>
      <c r="AP43" s="38"/>
      <c r="AQ43" s="38">
        <v>0.23966488721456999</v>
      </c>
      <c r="AS43" s="21">
        <v>18.0748070510923</v>
      </c>
    </row>
    <row r="44" spans="1:45" x14ac:dyDescent="0.3">
      <c r="A44" s="29" t="s">
        <v>47</v>
      </c>
      <c r="C44" s="35">
        <v>5.1564884663136403E-3</v>
      </c>
      <c r="E44" s="36">
        <v>207.81888266226704</v>
      </c>
      <c r="G44" s="37">
        <v>2.689417163591465</v>
      </c>
      <c r="I44" s="38">
        <v>5083.9061842748297</v>
      </c>
      <c r="K44" s="36">
        <f>G44/E44</f>
        <v>1.294115880683528E-2</v>
      </c>
      <c r="M44" s="39">
        <v>1.6279485585830101E-3</v>
      </c>
      <c r="O44" s="39">
        <v>5.2706971781409998E-2</v>
      </c>
      <c r="Q44" s="36">
        <v>0.30127403173730999</v>
      </c>
      <c r="S44" s="39">
        <v>0.32359008669740003</v>
      </c>
      <c r="U44" s="36">
        <v>0.33430342146337999</v>
      </c>
      <c r="W44" s="39">
        <v>4.4530228516490397E-2</v>
      </c>
      <c r="Y44" s="36">
        <v>9.5907837845080002E-2</v>
      </c>
      <c r="Z44" s="36"/>
      <c r="AA44" s="21">
        <v>0.45455266143580403</v>
      </c>
      <c r="AC44" s="38">
        <v>316.05108903320303</v>
      </c>
      <c r="AE44" s="38">
        <v>6.8905443771779602</v>
      </c>
      <c r="AG44" s="38">
        <v>284.66041263732302</v>
      </c>
      <c r="AI44" s="38">
        <v>0.82987452831757003</v>
      </c>
      <c r="AK44" s="38">
        <v>280.85248833491545</v>
      </c>
      <c r="AL44" s="38"/>
      <c r="AM44" s="38">
        <v>0.26357621474624998</v>
      </c>
      <c r="AO44" s="38">
        <v>280.956730194518</v>
      </c>
      <c r="AP44" s="38"/>
      <c r="AQ44" s="38">
        <v>0.26357001664350999</v>
      </c>
      <c r="AS44" s="21">
        <v>11.136997124724299</v>
      </c>
    </row>
    <row r="45" spans="1:45" x14ac:dyDescent="0.3">
      <c r="C45" s="35"/>
      <c r="E45" s="36"/>
      <c r="G45" s="37"/>
      <c r="I45" s="38"/>
      <c r="K45" s="36"/>
      <c r="M45" s="39"/>
      <c r="O45" s="39"/>
      <c r="Q45" s="36"/>
      <c r="S45" s="39"/>
      <c r="U45" s="36"/>
      <c r="W45" s="39"/>
      <c r="Y45" s="36"/>
      <c r="Z45" s="36"/>
      <c r="AC45" s="38"/>
      <c r="AE45" s="38"/>
      <c r="AG45" s="38"/>
      <c r="AI45" s="38"/>
      <c r="AK45" s="38"/>
      <c r="AL45" s="38"/>
      <c r="AM45" s="38"/>
      <c r="AO45" s="38"/>
      <c r="AP45" s="38"/>
      <c r="AQ45" s="38"/>
    </row>
    <row r="46" spans="1:45" ht="18" x14ac:dyDescent="0.4">
      <c r="A46" s="34" t="s">
        <v>209</v>
      </c>
      <c r="C46" s="35"/>
      <c r="E46" s="36"/>
      <c r="G46" s="37"/>
      <c r="I46" s="38"/>
      <c r="K46" s="36"/>
      <c r="M46" s="39"/>
      <c r="O46" s="39"/>
      <c r="Q46" s="36"/>
      <c r="S46" s="39"/>
      <c r="U46" s="36"/>
      <c r="W46" s="39"/>
      <c r="Y46" s="36"/>
      <c r="Z46" s="36"/>
      <c r="AC46" s="38"/>
      <c r="AE46" s="38"/>
      <c r="AG46" s="38"/>
      <c r="AI46" s="38"/>
      <c r="AK46" s="38"/>
      <c r="AL46" s="38"/>
      <c r="AM46" s="38"/>
      <c r="AO46" s="38"/>
      <c r="AP46" s="38"/>
      <c r="AQ46" s="38"/>
    </row>
    <row r="47" spans="1:45" x14ac:dyDescent="0.3">
      <c r="A47" s="29" t="s">
        <v>48</v>
      </c>
      <c r="C47" s="35">
        <v>1.38908595936603E-2</v>
      </c>
      <c r="E47" s="36">
        <v>102.253513858895</v>
      </c>
      <c r="G47" s="37">
        <v>3.9630546761155339</v>
      </c>
      <c r="I47" s="38">
        <v>1700.1979125822199</v>
      </c>
      <c r="K47" s="36">
        <f>G47/E47</f>
        <v>3.8757149036309509E-2</v>
      </c>
      <c r="M47" s="39">
        <v>4.4109727958860298E-3</v>
      </c>
      <c r="O47" s="39">
        <v>5.5477343962307697E-2</v>
      </c>
      <c r="Q47" s="36">
        <v>1.66706805960924</v>
      </c>
      <c r="S47" s="39">
        <v>0.21216421944907199</v>
      </c>
      <c r="U47" s="36">
        <v>1.67613498733529</v>
      </c>
      <c r="W47" s="39">
        <v>2.77323561499257E-2</v>
      </c>
      <c r="Y47" s="36">
        <v>0.58860079884329997</v>
      </c>
      <c r="Z47" s="36"/>
      <c r="AA47" s="21">
        <v>0.19029702212843785</v>
      </c>
      <c r="AC47" s="38">
        <v>431.86264516293801</v>
      </c>
      <c r="AE47" s="38">
        <v>37.153713609331689</v>
      </c>
      <c r="AG47" s="38">
        <v>195.367185930348</v>
      </c>
      <c r="AI47" s="38">
        <v>2.9788565226768799</v>
      </c>
      <c r="AK47" s="38">
        <v>176.34023655272603</v>
      </c>
      <c r="AL47" s="38"/>
      <c r="AM47" s="38">
        <v>1.02387229593794</v>
      </c>
      <c r="AO47" s="38">
        <v>176.445917410703</v>
      </c>
      <c r="AP47" s="38"/>
      <c r="AQ47" s="38">
        <v>1.02380660996393</v>
      </c>
      <c r="AS47" s="21">
        <v>59.167518069039197</v>
      </c>
    </row>
    <row r="48" spans="1:45" x14ac:dyDescent="0.3">
      <c r="A48" s="29" t="s">
        <v>49</v>
      </c>
      <c r="C48" s="35">
        <v>4.5252772293755397E-3</v>
      </c>
      <c r="E48" s="36">
        <v>1270.8239283482326</v>
      </c>
      <c r="G48" s="37">
        <v>11.326081092974384</v>
      </c>
      <c r="I48" s="38">
        <v>7376.1076836402199</v>
      </c>
      <c r="K48" s="36">
        <f>G48/E48</f>
        <v>8.9123920633880273E-3</v>
      </c>
      <c r="M48" s="39">
        <v>1.4298918059570699E-3</v>
      </c>
      <c r="O48" s="39">
        <v>5.2627200511009803E-2</v>
      </c>
      <c r="Q48" s="36">
        <v>0.21305785776492001</v>
      </c>
      <c r="S48" s="39">
        <v>0.30480142471961102</v>
      </c>
      <c r="U48" s="36">
        <v>0.26033491161847</v>
      </c>
      <c r="W48" s="39">
        <v>4.2007434560723998E-2</v>
      </c>
      <c r="Y48" s="36">
        <v>9.7825832748840005E-2</v>
      </c>
      <c r="Z48" s="36"/>
      <c r="AA48" s="21">
        <v>0.60680788370658623</v>
      </c>
      <c r="AC48" s="38">
        <v>312.649319618861</v>
      </c>
      <c r="AE48" s="38">
        <v>4.9034724489940897</v>
      </c>
      <c r="AG48" s="38">
        <v>270.14353884406597</v>
      </c>
      <c r="AI48" s="38">
        <v>0.61749705869167004</v>
      </c>
      <c r="AK48" s="38">
        <v>265.26400129476571</v>
      </c>
      <c r="AL48" s="38"/>
      <c r="AM48" s="38">
        <v>0.25423017766483003</v>
      </c>
      <c r="AO48" s="38">
        <v>265.36851440404098</v>
      </c>
      <c r="AP48" s="38"/>
      <c r="AQ48" s="38">
        <v>0.25422460989104001</v>
      </c>
      <c r="AS48" s="21">
        <v>15.156059953004499</v>
      </c>
    </row>
    <row r="49" spans="1:45" x14ac:dyDescent="0.3">
      <c r="A49" s="29" t="s">
        <v>50</v>
      </c>
      <c r="C49" s="35">
        <v>1.9743400307833E-2</v>
      </c>
      <c r="E49" s="36">
        <v>1.0918899335499466</v>
      </c>
      <c r="G49" s="37">
        <v>1.3763839506403219</v>
      </c>
      <c r="I49" s="38">
        <v>69.225336611010604</v>
      </c>
      <c r="K49" s="36">
        <f>G49/E49</f>
        <v>1.2605519186035812</v>
      </c>
      <c r="M49" s="39">
        <v>6.2526313694400504E-3</v>
      </c>
      <c r="O49" s="39">
        <v>5.2481320708746802E-2</v>
      </c>
      <c r="Q49" s="36">
        <v>28.388443163152999</v>
      </c>
      <c r="S49" s="39">
        <v>0.25610149023473899</v>
      </c>
      <c r="U49" s="36">
        <v>28.3791241926886</v>
      </c>
      <c r="W49" s="39">
        <v>3.5391180596282101E-2</v>
      </c>
      <c r="Y49" s="36">
        <v>3.4694726648570602</v>
      </c>
      <c r="Z49" s="36"/>
      <c r="AA49" s="21">
        <v>5.8415420827699294E-2</v>
      </c>
      <c r="AC49" s="38">
        <v>306.49592842931298</v>
      </c>
      <c r="AE49" s="38">
        <v>646.68766110597221</v>
      </c>
      <c r="AG49" s="38">
        <v>231.520403217276</v>
      </c>
      <c r="AI49" s="38">
        <v>58.751136760764318</v>
      </c>
      <c r="AK49" s="38">
        <v>224.20182161679321</v>
      </c>
      <c r="AL49" s="38"/>
      <c r="AM49" s="38">
        <v>7.6449080200442001</v>
      </c>
      <c r="AO49" s="38">
        <v>224.306544651091</v>
      </c>
      <c r="AP49" s="38"/>
      <c r="AQ49" s="38">
        <v>7.6447466987266397</v>
      </c>
      <c r="AS49" s="21">
        <v>26.849983696112702</v>
      </c>
    </row>
    <row r="50" spans="1:45" x14ac:dyDescent="0.3">
      <c r="A50" s="29" t="s">
        <v>51</v>
      </c>
      <c r="C50" s="35">
        <v>6.8480916209361596E-4</v>
      </c>
      <c r="E50" s="36">
        <v>25.312333613763151</v>
      </c>
      <c r="G50" s="37">
        <v>1.5416156725617276</v>
      </c>
      <c r="I50" s="38">
        <v>1096.37007628735</v>
      </c>
      <c r="K50" s="36">
        <f>G50/E50</f>
        <v>6.0903735549830945E-2</v>
      </c>
      <c r="M50" s="39">
        <v>2.1939728646366201E-4</v>
      </c>
      <c r="O50" s="39">
        <v>5.1692409593217699E-2</v>
      </c>
      <c r="Q50" s="36">
        <v>1.4040366393850801</v>
      </c>
      <c r="S50" s="39">
        <v>4.8969368707056801E-2</v>
      </c>
      <c r="U50" s="36">
        <v>2.2152183106627001</v>
      </c>
      <c r="W50" s="39">
        <v>6.8568068334177003E-3</v>
      </c>
      <c r="Y50" s="36">
        <v>1.6803753348888599</v>
      </c>
      <c r="Z50" s="36"/>
      <c r="AA50" s="21">
        <v>0.77353991560309554</v>
      </c>
      <c r="AC50" s="38">
        <v>276.44131057408498</v>
      </c>
      <c r="AE50" s="38">
        <v>32.162209854260958</v>
      </c>
      <c r="AG50" s="38">
        <v>48.5435635050016</v>
      </c>
      <c r="AI50" s="38">
        <v>1.0500455583494299</v>
      </c>
      <c r="AK50" s="38">
        <v>44.050964340077691</v>
      </c>
      <c r="AL50" s="38"/>
      <c r="AM50" s="38">
        <v>0.73769817345428002</v>
      </c>
      <c r="AO50" s="38">
        <v>44.159244937844903</v>
      </c>
      <c r="AP50" s="38"/>
      <c r="AQ50" s="38">
        <v>0.73768053002168998</v>
      </c>
      <c r="AS50" s="21">
        <v>84.064984987736807</v>
      </c>
    </row>
    <row r="51" spans="1:45" x14ac:dyDescent="0.3">
      <c r="A51" s="29" t="s">
        <v>52</v>
      </c>
      <c r="C51" s="35">
        <v>2.71884116968673E-3</v>
      </c>
      <c r="E51" s="36">
        <v>132.233657560762</v>
      </c>
      <c r="G51" s="37">
        <v>4.3870962095444419</v>
      </c>
      <c r="I51" s="38">
        <v>1996.19221352414</v>
      </c>
      <c r="K51" s="36">
        <f>G51/E51</f>
        <v>3.3176849906980381E-2</v>
      </c>
      <c r="M51" s="39">
        <v>8.7287497990860797E-4</v>
      </c>
      <c r="O51" s="39">
        <v>5.1963152283527103E-2</v>
      </c>
      <c r="Q51" s="36">
        <v>0.76156870759485995</v>
      </c>
      <c r="S51" s="39">
        <v>3.2337591598073902E-2</v>
      </c>
      <c r="U51" s="36">
        <v>0.77963269026437998</v>
      </c>
      <c r="W51" s="39">
        <v>4.4986015721718599E-3</v>
      </c>
      <c r="Y51" s="36">
        <v>0.13567286302484999</v>
      </c>
      <c r="Z51" s="36"/>
      <c r="AA51" s="21">
        <v>0.21386619520440073</v>
      </c>
      <c r="AC51" s="38">
        <v>291.332753048283</v>
      </c>
      <c r="AE51" s="38">
        <v>17.410654479569011</v>
      </c>
      <c r="AG51" s="38">
        <v>32.315314218046097</v>
      </c>
      <c r="AI51" s="38">
        <v>0.24797384810154999</v>
      </c>
      <c r="AK51" s="38">
        <v>28.934814561088004</v>
      </c>
      <c r="AL51" s="38"/>
      <c r="AM51" s="38">
        <v>3.9168720907149998E-2</v>
      </c>
      <c r="AO51" s="38">
        <v>29.043286273997499</v>
      </c>
      <c r="AP51" s="38"/>
      <c r="AQ51" s="38">
        <v>3.9163216531980002E-2</v>
      </c>
      <c r="AS51" s="21">
        <v>90.068121672439418</v>
      </c>
    </row>
    <row r="52" spans="1:45" x14ac:dyDescent="0.3">
      <c r="C52" s="35"/>
      <c r="E52" s="36"/>
      <c r="G52" s="37"/>
      <c r="I52" s="38"/>
      <c r="K52" s="36"/>
      <c r="M52" s="39"/>
      <c r="O52" s="39"/>
      <c r="Q52" s="36"/>
      <c r="S52" s="39"/>
      <c r="U52" s="36"/>
      <c r="W52" s="39"/>
      <c r="Y52" s="36"/>
      <c r="Z52" s="36"/>
      <c r="AC52" s="38"/>
      <c r="AE52" s="38"/>
      <c r="AG52" s="38"/>
      <c r="AI52" s="38"/>
      <c r="AK52" s="38"/>
      <c r="AL52" s="38"/>
      <c r="AM52" s="38"/>
      <c r="AO52" s="38"/>
      <c r="AP52" s="38"/>
      <c r="AQ52" s="38"/>
    </row>
    <row r="53" spans="1:45" x14ac:dyDescent="0.3">
      <c r="A53" s="34" t="s">
        <v>72</v>
      </c>
      <c r="C53" s="35"/>
      <c r="E53" s="36"/>
      <c r="G53" s="37"/>
      <c r="I53" s="38"/>
      <c r="K53" s="36"/>
      <c r="M53" s="39"/>
      <c r="O53" s="39"/>
      <c r="Q53" s="36"/>
      <c r="S53" s="39"/>
      <c r="U53" s="36"/>
      <c r="W53" s="39"/>
      <c r="Y53" s="36"/>
      <c r="Z53" s="36"/>
      <c r="AC53" s="38"/>
      <c r="AE53" s="38"/>
      <c r="AG53" s="38"/>
      <c r="AI53" s="38"/>
      <c r="AK53" s="38"/>
      <c r="AL53" s="38"/>
      <c r="AM53" s="38"/>
      <c r="AO53" s="38"/>
      <c r="AP53" s="38"/>
      <c r="AQ53" s="38"/>
    </row>
    <row r="54" spans="1:45" x14ac:dyDescent="0.3">
      <c r="A54" s="29" t="s">
        <v>54</v>
      </c>
      <c r="C54" s="35">
        <v>4.2989017797118501E-2</v>
      </c>
      <c r="E54" s="36">
        <v>43.79677016712548</v>
      </c>
      <c r="G54" s="37">
        <v>1.7731213787109443</v>
      </c>
      <c r="I54" s="38">
        <v>1618.5040649756299</v>
      </c>
      <c r="K54" s="36">
        <f>G54/E54</f>
        <v>4.0485208656821828E-2</v>
      </c>
      <c r="M54" s="39">
        <v>1.36439663367826E-2</v>
      </c>
      <c r="O54" s="39">
        <v>5.2705577607348203E-2</v>
      </c>
      <c r="Q54" s="36">
        <v>0.91691017877212</v>
      </c>
      <c r="S54" s="39">
        <v>0.21194871801802101</v>
      </c>
      <c r="U54" s="36">
        <v>0.93156385660406005</v>
      </c>
      <c r="W54" s="39">
        <v>2.91620431247284E-2</v>
      </c>
      <c r="Y54" s="36">
        <v>0.15661610918141999</v>
      </c>
      <c r="Z54" s="36"/>
      <c r="AA54" s="21">
        <v>0.1733109838971226</v>
      </c>
      <c r="AC54" s="38">
        <v>316.431032368763</v>
      </c>
      <c r="AE54" s="38">
        <v>20.86304179813563</v>
      </c>
      <c r="AG54" s="38">
        <v>195.18665267363701</v>
      </c>
      <c r="AI54" s="38">
        <v>1.65420409406173</v>
      </c>
      <c r="AK54" s="38">
        <v>185.3016648864411</v>
      </c>
      <c r="AL54" s="38"/>
      <c r="AM54" s="38">
        <v>0.28608087369322999</v>
      </c>
      <c r="AO54" s="38">
        <v>185.40631806272</v>
      </c>
      <c r="AP54" s="38"/>
      <c r="AQ54" s="38">
        <v>0.28607348937249</v>
      </c>
      <c r="AS54" s="21">
        <v>41.440109871874398</v>
      </c>
    </row>
    <row r="55" spans="1:45" x14ac:dyDescent="0.3">
      <c r="A55" s="29" t="s">
        <v>55</v>
      </c>
      <c r="C55" s="35">
        <v>2.97434727626095E-2</v>
      </c>
      <c r="E55" s="36">
        <v>39.087007473845141</v>
      </c>
      <c r="G55" s="37">
        <v>8.0009834650848504</v>
      </c>
      <c r="I55" s="38">
        <v>334.63663882268798</v>
      </c>
      <c r="K55" s="36">
        <f>G55/E55</f>
        <v>0.20469675173876295</v>
      </c>
      <c r="M55" s="39">
        <v>9.4763918001916792E-3</v>
      </c>
      <c r="O55" s="39">
        <v>5.50534572207401E-2</v>
      </c>
      <c r="Q55" s="36">
        <v>4.38226646903136</v>
      </c>
      <c r="S55" s="39">
        <v>0.141706969843504</v>
      </c>
      <c r="U55" s="36">
        <v>4.3658376252346596</v>
      </c>
      <c r="W55" s="39">
        <v>1.8659883075185901E-2</v>
      </c>
      <c r="Y55" s="36">
        <v>0.45935290343541002</v>
      </c>
      <c r="Z55" s="36"/>
      <c r="AA55" s="21">
        <v>1.6440352000768713E-2</v>
      </c>
      <c r="AC55" s="38">
        <v>415.40547698596998</v>
      </c>
      <c r="AE55" s="38">
        <v>97.928448618585222</v>
      </c>
      <c r="AG55" s="38">
        <v>134.56311567820501</v>
      </c>
      <c r="AI55" s="38">
        <v>5.5021705658019897</v>
      </c>
      <c r="AK55" s="38">
        <v>119.18081114688565</v>
      </c>
      <c r="AL55" s="38"/>
      <c r="AM55" s="38">
        <v>0.54243085600208996</v>
      </c>
      <c r="AO55" s="38">
        <v>119.286948375124</v>
      </c>
      <c r="AP55" s="38"/>
      <c r="AQ55" s="38">
        <v>0.54242003151352003</v>
      </c>
      <c r="AS55" s="21">
        <v>71.309764134161597</v>
      </c>
    </row>
    <row r="56" spans="1:45" x14ac:dyDescent="0.3">
      <c r="A56" s="29" t="s">
        <v>56</v>
      </c>
      <c r="C56" s="35">
        <v>9.3059808069002103E-2</v>
      </c>
      <c r="E56" s="36">
        <v>50.834036564521142</v>
      </c>
      <c r="G56" s="37">
        <v>6.1462637192666927</v>
      </c>
      <c r="I56" s="38">
        <v>545.05722455720195</v>
      </c>
      <c r="K56" s="36">
        <f>G56/E56</f>
        <v>0.1209084332987317</v>
      </c>
      <c r="M56" s="39">
        <v>2.9449097016013701E-2</v>
      </c>
      <c r="O56" s="39">
        <v>5.3891597891242503E-2</v>
      </c>
      <c r="Q56" s="36">
        <v>2.6959094786550799</v>
      </c>
      <c r="S56" s="39">
        <v>0.27922812634344002</v>
      </c>
      <c r="U56" s="36">
        <v>2.6905993042530199</v>
      </c>
      <c r="W56" s="39">
        <v>3.7578576832639203E-2</v>
      </c>
      <c r="Y56" s="36">
        <v>0.29330933210691001</v>
      </c>
      <c r="Z56" s="36"/>
      <c r="AA56" s="21">
        <v>3.5693481606939165E-2</v>
      </c>
      <c r="AC56" s="38">
        <v>366.50420956839599</v>
      </c>
      <c r="AE56" s="38">
        <v>60.766064063370337</v>
      </c>
      <c r="AG56" s="38">
        <v>250.045052285987</v>
      </c>
      <c r="AI56" s="38">
        <v>5.9633472424532101</v>
      </c>
      <c r="AK56" s="38">
        <v>237.80633012728478</v>
      </c>
      <c r="AL56" s="38"/>
      <c r="AM56" s="38">
        <v>0.68479947524008999</v>
      </c>
      <c r="AO56" s="38">
        <v>237.90863092210799</v>
      </c>
      <c r="AP56" s="38"/>
      <c r="AQ56" s="38">
        <v>0.68479132222424999</v>
      </c>
      <c r="AS56" s="21">
        <v>35.114979877766999</v>
      </c>
    </row>
    <row r="57" spans="1:45" x14ac:dyDescent="0.3">
      <c r="C57" s="35"/>
      <c r="E57" s="36"/>
      <c r="G57" s="37"/>
      <c r="I57" s="38"/>
      <c r="K57" s="36"/>
      <c r="M57" s="39"/>
      <c r="O57" s="39"/>
      <c r="Q57" s="36"/>
      <c r="S57" s="39"/>
      <c r="U57" s="36"/>
      <c r="W57" s="39"/>
      <c r="Y57" s="36"/>
      <c r="Z57" s="36"/>
      <c r="AC57" s="38"/>
      <c r="AE57" s="38"/>
      <c r="AG57" s="38"/>
      <c r="AI57" s="38"/>
      <c r="AK57" s="38"/>
      <c r="AL57" s="38"/>
      <c r="AM57" s="38"/>
      <c r="AO57" s="38"/>
      <c r="AP57" s="38"/>
      <c r="AQ57" s="38"/>
    </row>
    <row r="58" spans="1:45" x14ac:dyDescent="0.3">
      <c r="A58" s="23"/>
      <c r="B58" s="23"/>
    </row>
    <row r="59" spans="1:45" ht="13.8" x14ac:dyDescent="0.25">
      <c r="A59" s="2" t="s">
        <v>61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</row>
    <row r="60" spans="1:45" ht="13.8" x14ac:dyDescent="0.25">
      <c r="A60" s="2" t="s">
        <v>62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</row>
    <row r="61" spans="1:45" ht="13.8" x14ac:dyDescent="0.25">
      <c r="A61" s="2" t="s">
        <v>63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 spans="1:45" ht="13.8" x14ac:dyDescent="0.25">
      <c r="A62" s="2" t="s">
        <v>64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</row>
    <row r="63" spans="1:45" ht="13.8" x14ac:dyDescent="0.25">
      <c r="A63" s="2" t="s">
        <v>65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</row>
    <row r="64" spans="1:45" ht="13.8" x14ac:dyDescent="0.25">
      <c r="A64" s="2" t="s">
        <v>66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</row>
    <row r="65" spans="1:45" ht="13.8" x14ac:dyDescent="0.25">
      <c r="A65" s="2" t="s">
        <v>67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</row>
    <row r="66" spans="1:45" ht="13.8" x14ac:dyDescent="0.25">
      <c r="A66" s="2" t="s">
        <v>70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</row>
    <row r="67" spans="1:45" ht="13.8" x14ac:dyDescent="0.25">
      <c r="A67" s="2" t="s">
        <v>71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</row>
  </sheetData>
  <mergeCells count="4">
    <mergeCell ref="A1:I1"/>
    <mergeCell ref="C2:K2"/>
    <mergeCell ref="M2:Y2"/>
    <mergeCell ref="AC2:AM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B7C1-8ECE-4BB0-BFB5-5BF16E82C9F2}">
  <dimension ref="A1:CZ44"/>
  <sheetViews>
    <sheetView topLeftCell="A7" zoomScale="79" zoomScaleNormal="70" workbookViewId="0">
      <selection activeCell="G24" sqref="G24"/>
    </sheetView>
  </sheetViews>
  <sheetFormatPr baseColWidth="10" defaultRowHeight="13.8" x14ac:dyDescent="0.25"/>
  <cols>
    <col min="1" max="1" width="10.6640625" style="43" customWidth="1"/>
    <col min="2" max="2" width="8.88671875" style="2" customWidth="1"/>
    <col min="3" max="3" width="10.6640625" style="14" customWidth="1"/>
    <col min="4" max="4" width="3.6640625" style="14" customWidth="1"/>
    <col min="5" max="5" width="10.6640625" style="14" customWidth="1"/>
    <col min="6" max="6" width="3.6640625" style="14" customWidth="1"/>
    <col min="7" max="7" width="10.6640625" style="14" customWidth="1"/>
    <col min="8" max="8" width="3.6640625" style="14" customWidth="1"/>
    <col min="9" max="9" width="10.6640625" style="14" customWidth="1"/>
    <col min="10" max="10" width="3.6640625" style="14" customWidth="1"/>
    <col min="11" max="11" width="10.6640625" style="14" customWidth="1"/>
    <col min="12" max="12" width="3.6640625" style="14" customWidth="1"/>
    <col min="13" max="13" width="10.6640625" style="14" customWidth="1"/>
    <col min="14" max="14" width="3.6640625" style="14" customWidth="1"/>
    <col min="15" max="15" width="10.6640625" style="14" customWidth="1"/>
    <col min="16" max="16" width="3.6640625" style="14" customWidth="1"/>
    <col min="17" max="17" width="10.6640625" style="14" customWidth="1"/>
    <col min="18" max="18" width="3.6640625" style="14" customWidth="1"/>
    <col min="19" max="19" width="10.6640625" style="14" customWidth="1"/>
    <col min="20" max="20" width="3.6640625" style="14" customWidth="1"/>
    <col min="21" max="21" width="10.6640625" style="14" customWidth="1"/>
    <col min="22" max="22" width="3.6640625" style="14" customWidth="1"/>
    <col min="23" max="23" width="10.6640625" style="14" customWidth="1"/>
    <col min="24" max="24" width="3.6640625" style="14" customWidth="1"/>
    <col min="25" max="25" width="10.6640625" style="14" customWidth="1"/>
    <col min="26" max="26" width="3.6640625" style="14" customWidth="1"/>
    <col min="27" max="27" width="10.6640625" style="14" customWidth="1"/>
    <col min="28" max="28" width="3.6640625" style="14" customWidth="1"/>
    <col min="29" max="29" width="10.6640625" style="14" customWidth="1"/>
    <col min="30" max="30" width="3.6640625" style="14" customWidth="1"/>
    <col min="31" max="31" width="10.6640625" style="14" customWidth="1"/>
    <col min="32" max="32" width="3.6640625" style="14" customWidth="1"/>
    <col min="33" max="33" width="10.6640625" style="14" customWidth="1"/>
    <col min="34" max="34" width="3.6640625" style="14" customWidth="1"/>
    <col min="35" max="35" width="10.6640625" style="14" customWidth="1"/>
    <col min="36" max="36" width="3.6640625" style="14" customWidth="1"/>
    <col min="37" max="37" width="10.6640625" style="14" customWidth="1"/>
    <col min="38" max="38" width="3.6640625" style="14" customWidth="1"/>
    <col min="39" max="39" width="10.6640625" style="14" customWidth="1"/>
    <col min="40" max="40" width="3.6640625" style="14" customWidth="1"/>
    <col min="41" max="41" width="10.6640625" style="14" customWidth="1"/>
    <col min="42" max="42" width="10.6640625" style="55" customWidth="1"/>
    <col min="43" max="43" width="11.5546875" style="2"/>
    <col min="44" max="44" width="3.6640625" style="2" customWidth="1"/>
    <col min="45" max="45" width="11.5546875" style="2"/>
    <col min="46" max="46" width="3.6640625" style="2" customWidth="1"/>
    <col min="47" max="47" width="11.5546875" style="2"/>
    <col min="48" max="48" width="3.6640625" style="2" customWidth="1"/>
    <col min="49" max="49" width="11.5546875" style="2"/>
    <col min="50" max="50" width="3.6640625" style="2" customWidth="1"/>
    <col min="51" max="51" width="11.5546875" style="2"/>
    <col min="52" max="52" width="3.6640625" style="2" customWidth="1"/>
    <col min="53" max="53" width="11.5546875" style="2"/>
    <col min="54" max="54" width="3.6640625" style="2" customWidth="1"/>
    <col min="55" max="55" width="11.5546875" style="2"/>
    <col min="56" max="56" width="3.6640625" style="2" customWidth="1"/>
    <col min="57" max="57" width="11.5546875" style="2"/>
    <col min="58" max="58" width="3.6640625" style="2" customWidth="1"/>
    <col min="59" max="61" width="11.5546875" style="2"/>
    <col min="62" max="62" width="3.6640625" style="2" customWidth="1"/>
    <col min="63" max="63" width="11.5546875" style="2"/>
    <col min="64" max="64" width="3.6640625" style="2" customWidth="1"/>
    <col min="65" max="65" width="11.5546875" style="2"/>
    <col min="66" max="66" width="3.6640625" style="2" customWidth="1"/>
    <col min="67" max="67" width="11.5546875" style="2"/>
    <col min="68" max="68" width="3.6640625" style="2" customWidth="1"/>
    <col min="69" max="69" width="11.5546875" style="55"/>
    <col min="70" max="70" width="3.6640625" style="55" customWidth="1"/>
    <col min="71" max="71" width="11.5546875" style="55"/>
    <col min="72" max="72" width="3.6640625" style="55" customWidth="1"/>
    <col min="73" max="73" width="11.5546875" style="55"/>
    <col min="74" max="74" width="3.6640625" style="2" customWidth="1"/>
    <col min="75" max="75" width="11.5546875" style="2"/>
    <col min="76" max="76" width="3.6640625" style="2" customWidth="1"/>
    <col min="77" max="77" width="11.5546875" style="2"/>
    <col min="78" max="78" width="3.6640625" style="2" customWidth="1"/>
    <col min="79" max="79" width="11.5546875" style="2"/>
    <col min="80" max="80" width="3.6640625" style="2" customWidth="1"/>
    <col min="81" max="81" width="11.5546875" style="2"/>
    <col min="82" max="104" width="10.6640625" style="55" customWidth="1"/>
    <col min="105" max="16384" width="11.5546875" style="2"/>
  </cols>
  <sheetData>
    <row r="1" spans="1:95" ht="15.6" x14ac:dyDescent="0.3">
      <c r="A1" s="61" t="s">
        <v>218</v>
      </c>
      <c r="B1" s="61"/>
      <c r="C1" s="61"/>
      <c r="D1" s="61"/>
      <c r="E1" s="61"/>
      <c r="F1" s="61"/>
      <c r="G1" s="61"/>
      <c r="H1" s="61"/>
      <c r="I1" s="61"/>
      <c r="K1" s="40" t="s">
        <v>1</v>
      </c>
      <c r="L1" s="40"/>
      <c r="M1" s="40" t="s">
        <v>1</v>
      </c>
      <c r="N1" s="40"/>
      <c r="O1" s="40" t="s">
        <v>1</v>
      </c>
      <c r="P1" s="40"/>
      <c r="Q1" s="40" t="s">
        <v>1</v>
      </c>
      <c r="R1" s="40"/>
      <c r="S1" s="40" t="s">
        <v>1</v>
      </c>
      <c r="T1" s="40"/>
      <c r="U1" s="40" t="s">
        <v>1</v>
      </c>
      <c r="V1" s="40"/>
      <c r="W1" s="40" t="s">
        <v>1</v>
      </c>
      <c r="X1" s="40"/>
      <c r="Y1" s="40" t="s">
        <v>1</v>
      </c>
      <c r="AA1" s="40" t="s">
        <v>1</v>
      </c>
      <c r="AB1" s="40"/>
      <c r="AC1" s="40" t="s">
        <v>1</v>
      </c>
      <c r="AD1" s="40"/>
      <c r="AE1" s="40" t="s">
        <v>1</v>
      </c>
      <c r="AF1" s="40"/>
      <c r="AG1" s="40" t="s">
        <v>1</v>
      </c>
      <c r="AH1" s="40"/>
      <c r="AI1" s="40" t="s">
        <v>1</v>
      </c>
      <c r="AJ1" s="40"/>
      <c r="AK1" s="40" t="s">
        <v>1</v>
      </c>
      <c r="AL1" s="40"/>
      <c r="AM1" s="40" t="s">
        <v>1</v>
      </c>
      <c r="AN1" s="40"/>
      <c r="AO1" s="54" t="s">
        <v>1</v>
      </c>
    </row>
    <row r="2" spans="1:95" ht="15.6" x14ac:dyDescent="0.3">
      <c r="A2" s="24" t="s">
        <v>2</v>
      </c>
      <c r="C2" s="64" t="s">
        <v>3</v>
      </c>
      <c r="D2" s="64"/>
      <c r="E2" s="64"/>
      <c r="F2" s="40"/>
      <c r="G2" s="40" t="s">
        <v>1</v>
      </c>
      <c r="H2" s="40"/>
      <c r="I2" s="40" t="s">
        <v>1</v>
      </c>
      <c r="J2" s="41"/>
      <c r="K2" s="42" t="s">
        <v>73</v>
      </c>
      <c r="L2" s="40"/>
      <c r="M2" s="40"/>
      <c r="N2" s="40"/>
      <c r="O2" s="40" t="s">
        <v>1</v>
      </c>
      <c r="P2" s="40"/>
      <c r="Q2" s="40" t="s">
        <v>1</v>
      </c>
      <c r="R2" s="40"/>
      <c r="S2" s="40" t="s">
        <v>1</v>
      </c>
      <c r="T2" s="40"/>
      <c r="U2" s="40" t="s">
        <v>1</v>
      </c>
      <c r="V2" s="40"/>
      <c r="W2" s="40" t="s">
        <v>1</v>
      </c>
      <c r="X2" s="40"/>
      <c r="Y2" s="40" t="s">
        <v>1</v>
      </c>
      <c r="Z2" s="41"/>
      <c r="AA2" s="65" t="s">
        <v>5</v>
      </c>
      <c r="AB2" s="65"/>
      <c r="AC2" s="65"/>
      <c r="AD2" s="40"/>
      <c r="AE2" s="40" t="s">
        <v>1</v>
      </c>
      <c r="AF2" s="40"/>
      <c r="AG2" s="40" t="s">
        <v>1</v>
      </c>
      <c r="AH2" s="40"/>
      <c r="AI2" s="40" t="s">
        <v>1</v>
      </c>
      <c r="AJ2" s="40"/>
      <c r="AK2" s="40" t="s">
        <v>1</v>
      </c>
      <c r="AL2" s="40"/>
      <c r="AM2" s="40" t="s">
        <v>1</v>
      </c>
      <c r="AN2" s="40"/>
      <c r="AO2" s="50" t="s">
        <v>1</v>
      </c>
      <c r="AQ2" s="56" t="s">
        <v>154</v>
      </c>
      <c r="AR2" s="50"/>
      <c r="AS2" s="50"/>
      <c r="AT2" s="50"/>
      <c r="AU2" s="50" t="s">
        <v>1</v>
      </c>
      <c r="AV2" s="50"/>
      <c r="AW2" s="50" t="s">
        <v>1</v>
      </c>
      <c r="AX2" s="50"/>
      <c r="AY2" s="50" t="s">
        <v>1</v>
      </c>
      <c r="AZ2" s="50"/>
      <c r="BA2" s="50" t="s">
        <v>1</v>
      </c>
      <c r="BB2" s="50"/>
      <c r="BC2" s="50"/>
      <c r="BD2" s="50"/>
      <c r="BE2" s="50"/>
      <c r="BF2" s="50"/>
      <c r="BG2" s="50"/>
      <c r="BI2" s="56" t="s">
        <v>154</v>
      </c>
      <c r="BJ2" s="50"/>
      <c r="BK2" s="50"/>
      <c r="BL2" s="50"/>
      <c r="BM2" s="50" t="s">
        <v>1</v>
      </c>
      <c r="BN2" s="50"/>
      <c r="BO2" s="50" t="s">
        <v>1</v>
      </c>
      <c r="BP2" s="50"/>
      <c r="BQ2" s="56"/>
      <c r="BR2" s="50"/>
      <c r="BS2" s="50"/>
      <c r="BT2" s="50"/>
      <c r="BU2" s="50" t="s">
        <v>1</v>
      </c>
      <c r="BV2" s="50"/>
      <c r="BW2" s="50" t="s">
        <v>1</v>
      </c>
      <c r="BX2" s="50"/>
      <c r="BY2" s="50" t="s">
        <v>1</v>
      </c>
      <c r="BZ2" s="50"/>
      <c r="CA2" s="50" t="s">
        <v>1</v>
      </c>
      <c r="CB2" s="50"/>
      <c r="CC2" s="50" t="s">
        <v>1</v>
      </c>
      <c r="CI2" s="57"/>
      <c r="CJ2" s="54"/>
      <c r="CK2" s="54"/>
      <c r="CL2" s="54"/>
      <c r="CM2" s="54"/>
      <c r="CN2" s="54"/>
      <c r="CO2" s="54"/>
      <c r="CP2" s="54"/>
      <c r="CQ2" s="54"/>
    </row>
    <row r="3" spans="1:95" ht="16.8" x14ac:dyDescent="0.25">
      <c r="A3" s="43" t="s">
        <v>1</v>
      </c>
      <c r="C3" s="14" t="s">
        <v>6</v>
      </c>
      <c r="E3" s="14" t="s">
        <v>210</v>
      </c>
      <c r="G3" s="14" t="s">
        <v>7</v>
      </c>
      <c r="I3" s="14" t="s">
        <v>210</v>
      </c>
      <c r="K3" s="14" t="s">
        <v>211</v>
      </c>
      <c r="M3" s="14" t="s">
        <v>212</v>
      </c>
      <c r="O3" s="14" t="s">
        <v>211</v>
      </c>
      <c r="Q3" s="14" t="s">
        <v>1</v>
      </c>
      <c r="S3" s="14" t="s">
        <v>214</v>
      </c>
      <c r="U3" s="14" t="s">
        <v>1</v>
      </c>
      <c r="W3" s="14" t="s">
        <v>214</v>
      </c>
      <c r="Y3" s="14" t="s">
        <v>1</v>
      </c>
      <c r="AA3" s="44" t="s">
        <v>213</v>
      </c>
      <c r="AC3" s="14" t="s">
        <v>8</v>
      </c>
      <c r="AE3" s="14" t="s">
        <v>214</v>
      </c>
      <c r="AG3" s="14" t="s">
        <v>8</v>
      </c>
      <c r="AI3" s="45" t="s">
        <v>214</v>
      </c>
      <c r="AK3" s="14" t="s">
        <v>8</v>
      </c>
      <c r="AM3" s="46" t="s">
        <v>9</v>
      </c>
      <c r="AN3" s="46"/>
      <c r="AO3" s="14" t="s">
        <v>1</v>
      </c>
      <c r="AQ3" s="14" t="s">
        <v>219</v>
      </c>
      <c r="AR3" s="14"/>
      <c r="AS3" s="14" t="s">
        <v>1</v>
      </c>
      <c r="AT3" s="14"/>
      <c r="AU3" s="14" t="s">
        <v>214</v>
      </c>
      <c r="AV3" s="14"/>
      <c r="AW3" s="14" t="s">
        <v>1</v>
      </c>
      <c r="AX3" s="14"/>
      <c r="AY3" s="14" t="s">
        <v>215</v>
      </c>
      <c r="AZ3" s="14"/>
      <c r="BA3" s="14" t="s">
        <v>1</v>
      </c>
      <c r="BB3" s="14"/>
      <c r="BC3" s="14" t="s">
        <v>155</v>
      </c>
      <c r="BD3" s="14"/>
      <c r="BE3" s="14" t="s">
        <v>155</v>
      </c>
      <c r="BF3" s="14"/>
      <c r="BG3" s="14" t="s">
        <v>155</v>
      </c>
      <c r="BI3" s="14" t="s">
        <v>216</v>
      </c>
      <c r="BJ3" s="14"/>
      <c r="BK3" s="14" t="s">
        <v>1</v>
      </c>
      <c r="BL3" s="14"/>
      <c r="BM3" s="14" t="s">
        <v>211</v>
      </c>
      <c r="BN3" s="14"/>
      <c r="BO3" s="14" t="s">
        <v>1</v>
      </c>
      <c r="BP3" s="14"/>
      <c r="BQ3" s="14" t="s">
        <v>217</v>
      </c>
      <c r="BR3" s="14"/>
      <c r="BS3" s="14" t="s">
        <v>1</v>
      </c>
      <c r="BT3" s="14"/>
      <c r="BU3" s="14" t="s">
        <v>214</v>
      </c>
      <c r="BV3" s="14"/>
      <c r="BW3" s="14" t="s">
        <v>1</v>
      </c>
      <c r="BX3" s="14"/>
      <c r="BY3" s="14" t="s">
        <v>155</v>
      </c>
      <c r="BZ3" s="14"/>
      <c r="CA3" s="14" t="s">
        <v>155</v>
      </c>
      <c r="CB3" s="14"/>
      <c r="CC3" s="14" t="s">
        <v>155</v>
      </c>
      <c r="CI3" s="58"/>
      <c r="CJ3" s="54"/>
      <c r="CK3" s="54"/>
      <c r="CL3" s="54"/>
      <c r="CM3" s="54"/>
      <c r="CN3" s="54"/>
      <c r="CO3" s="54"/>
      <c r="CP3" s="54"/>
      <c r="CQ3" s="54"/>
    </row>
    <row r="4" spans="1:95" ht="16.8" x14ac:dyDescent="0.25">
      <c r="A4" s="47"/>
      <c r="C4" s="48" t="s">
        <v>10</v>
      </c>
      <c r="D4" s="40"/>
      <c r="E4" s="48" t="s">
        <v>7</v>
      </c>
      <c r="F4" s="40"/>
      <c r="G4" s="48" t="s">
        <v>11</v>
      </c>
      <c r="H4" s="40"/>
      <c r="I4" s="48" t="s">
        <v>11</v>
      </c>
      <c r="J4" s="40"/>
      <c r="K4" s="48" t="s">
        <v>215</v>
      </c>
      <c r="L4" s="40"/>
      <c r="M4" s="48" t="s">
        <v>211</v>
      </c>
      <c r="N4" s="40"/>
      <c r="O4" s="48" t="s">
        <v>216</v>
      </c>
      <c r="P4" s="40"/>
      <c r="Q4" s="48" t="s">
        <v>74</v>
      </c>
      <c r="R4" s="40"/>
      <c r="S4" s="48" t="s">
        <v>217</v>
      </c>
      <c r="T4" s="40"/>
      <c r="U4" s="48" t="s">
        <v>74</v>
      </c>
      <c r="V4" s="40"/>
      <c r="W4" s="48" t="s">
        <v>211</v>
      </c>
      <c r="X4" s="40"/>
      <c r="Y4" s="48" t="s">
        <v>74</v>
      </c>
      <c r="Z4" s="49"/>
      <c r="AA4" s="49" t="s">
        <v>216</v>
      </c>
      <c r="AB4" s="40"/>
      <c r="AC4" s="48" t="s">
        <v>75</v>
      </c>
      <c r="AD4" s="40"/>
      <c r="AE4" s="48" t="s">
        <v>217</v>
      </c>
      <c r="AF4" s="40"/>
      <c r="AG4" s="48" t="s">
        <v>75</v>
      </c>
      <c r="AH4" s="40"/>
      <c r="AI4" s="50" t="s">
        <v>211</v>
      </c>
      <c r="AJ4" s="40"/>
      <c r="AK4" s="48" t="s">
        <v>75</v>
      </c>
      <c r="AL4" s="40"/>
      <c r="AM4" s="48" t="s">
        <v>13</v>
      </c>
      <c r="AN4" s="40"/>
      <c r="AO4" s="41" t="s">
        <v>15</v>
      </c>
      <c r="AQ4" s="41" t="s">
        <v>211</v>
      </c>
      <c r="AR4" s="54"/>
      <c r="AS4" s="48" t="s">
        <v>74</v>
      </c>
      <c r="AT4" s="40"/>
      <c r="AU4" s="48" t="s">
        <v>220</v>
      </c>
      <c r="AV4" s="40"/>
      <c r="AW4" s="48" t="s">
        <v>74</v>
      </c>
      <c r="AX4" s="40"/>
      <c r="AY4" s="48" t="s">
        <v>220</v>
      </c>
      <c r="AZ4" s="40"/>
      <c r="BA4" s="48" t="s">
        <v>74</v>
      </c>
      <c r="BB4" s="40"/>
      <c r="BC4" s="48" t="s">
        <v>156</v>
      </c>
      <c r="BD4" s="40"/>
      <c r="BE4" s="48" t="s">
        <v>157</v>
      </c>
      <c r="BF4" s="40"/>
      <c r="BG4" s="48" t="s">
        <v>158</v>
      </c>
      <c r="BI4" s="41" t="s">
        <v>215</v>
      </c>
      <c r="BJ4" s="54"/>
      <c r="BK4" s="48" t="s">
        <v>74</v>
      </c>
      <c r="BL4" s="40"/>
      <c r="BM4" s="48" t="s">
        <v>221</v>
      </c>
      <c r="BN4" s="40"/>
      <c r="BO4" s="48" t="s">
        <v>74</v>
      </c>
      <c r="BP4" s="40"/>
      <c r="BQ4" s="41" t="s">
        <v>215</v>
      </c>
      <c r="BR4" s="54"/>
      <c r="BS4" s="48" t="s">
        <v>74</v>
      </c>
      <c r="BT4" s="40"/>
      <c r="BU4" s="48" t="s">
        <v>221</v>
      </c>
      <c r="BV4" s="40"/>
      <c r="BW4" s="48" t="s">
        <v>74</v>
      </c>
      <c r="BX4" s="40"/>
      <c r="BY4" s="48" t="s">
        <v>159</v>
      </c>
      <c r="BZ4" s="40"/>
      <c r="CA4" s="48" t="s">
        <v>160</v>
      </c>
      <c r="CB4" s="40"/>
      <c r="CC4" s="48" t="s">
        <v>161</v>
      </c>
      <c r="CI4" s="54"/>
      <c r="CJ4" s="54"/>
      <c r="CK4" s="54"/>
      <c r="CL4" s="54"/>
      <c r="CM4" s="54"/>
      <c r="CN4" s="54"/>
      <c r="CO4" s="54"/>
      <c r="CP4" s="54"/>
      <c r="CQ4" s="54"/>
    </row>
    <row r="5" spans="1:95" x14ac:dyDescent="0.25">
      <c r="A5" s="51"/>
      <c r="B5" s="52"/>
      <c r="C5" s="49" t="s">
        <v>16</v>
      </c>
      <c r="D5" s="49"/>
      <c r="E5" s="49" t="s">
        <v>17</v>
      </c>
      <c r="F5" s="49"/>
      <c r="G5" s="49" t="s">
        <v>18</v>
      </c>
      <c r="H5" s="49"/>
      <c r="I5" s="49" t="s">
        <v>19</v>
      </c>
      <c r="J5" s="49"/>
      <c r="K5" s="49" t="s">
        <v>20</v>
      </c>
      <c r="L5" s="49"/>
      <c r="M5" s="49" t="s">
        <v>21</v>
      </c>
      <c r="N5" s="49"/>
      <c r="O5" s="49" t="s">
        <v>21</v>
      </c>
      <c r="P5" s="49"/>
      <c r="Q5" s="49"/>
      <c r="R5" s="49"/>
      <c r="S5" s="49" t="s">
        <v>21</v>
      </c>
      <c r="T5" s="49"/>
      <c r="U5" s="49"/>
      <c r="V5" s="49"/>
      <c r="W5" s="49" t="s">
        <v>21</v>
      </c>
      <c r="X5" s="49"/>
      <c r="Y5" s="49"/>
      <c r="Z5" s="49"/>
      <c r="AA5" s="49" t="s">
        <v>97</v>
      </c>
      <c r="AB5" s="49"/>
      <c r="AC5" s="49"/>
      <c r="AD5" s="49"/>
      <c r="AE5" s="49" t="s">
        <v>97</v>
      </c>
      <c r="AF5" s="49"/>
      <c r="AG5" s="49"/>
      <c r="AH5" s="49"/>
      <c r="AI5" s="49" t="s">
        <v>97</v>
      </c>
      <c r="AJ5" s="49"/>
      <c r="AK5" s="49"/>
      <c r="AL5" s="49"/>
      <c r="AM5" s="49"/>
      <c r="AN5" s="49"/>
      <c r="AO5" s="50" t="s">
        <v>22</v>
      </c>
      <c r="AQ5" s="50"/>
      <c r="AR5" s="50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I5" s="50"/>
      <c r="BJ5" s="50"/>
      <c r="BK5" s="49"/>
      <c r="BL5" s="49"/>
      <c r="BM5" s="49"/>
      <c r="BN5" s="49"/>
      <c r="BO5" s="49"/>
      <c r="BP5" s="49"/>
      <c r="BQ5" s="50"/>
      <c r="BR5" s="50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I5" s="54"/>
      <c r="CJ5" s="54"/>
      <c r="CK5" s="54"/>
      <c r="CL5" s="54"/>
      <c r="CM5" s="54"/>
      <c r="CN5" s="54"/>
      <c r="CO5" s="54"/>
      <c r="CP5" s="54"/>
      <c r="CQ5" s="54"/>
    </row>
    <row r="6" spans="1:95" x14ac:dyDescent="0.25">
      <c r="B6" s="53"/>
      <c r="BQ6" s="2"/>
      <c r="BR6" s="2"/>
      <c r="BS6" s="2"/>
      <c r="BT6" s="2"/>
      <c r="BU6" s="2"/>
    </row>
    <row r="7" spans="1:95" ht="18" x14ac:dyDescent="0.4">
      <c r="A7" s="34" t="s">
        <v>205</v>
      </c>
      <c r="BQ7" s="2"/>
      <c r="BR7" s="2"/>
      <c r="BS7" s="2"/>
      <c r="BT7" s="2"/>
      <c r="BU7" s="2"/>
    </row>
    <row r="8" spans="1:95" x14ac:dyDescent="0.25">
      <c r="A8" s="43" t="s">
        <v>76</v>
      </c>
      <c r="B8" s="53"/>
      <c r="C8" s="59">
        <v>11.069362829327471</v>
      </c>
      <c r="E8" s="59">
        <f>I8/G8</f>
        <v>0.78186537018603897</v>
      </c>
      <c r="G8" s="59">
        <v>413.14717672594935</v>
      </c>
      <c r="I8" s="14">
        <v>323.02547027215127</v>
      </c>
      <c r="K8" s="59">
        <v>39.122748923318355</v>
      </c>
      <c r="L8" s="60"/>
      <c r="M8" s="59">
        <v>3.4927425120962736</v>
      </c>
      <c r="N8" s="59"/>
      <c r="O8" s="59">
        <v>4.9773427231757601E-2</v>
      </c>
      <c r="P8" s="59"/>
      <c r="Q8" s="59">
        <v>1.8136152939669814</v>
      </c>
      <c r="R8" s="59"/>
      <c r="S8" s="59">
        <v>0.44391021079022586</v>
      </c>
      <c r="T8" s="59"/>
      <c r="U8" s="59">
        <v>6.2953875179888925</v>
      </c>
      <c r="V8" s="59"/>
      <c r="W8" s="59">
        <v>6.4713016714970928E-2</v>
      </c>
      <c r="X8" s="59"/>
      <c r="Y8" s="59">
        <v>6.335514393870449</v>
      </c>
      <c r="AA8" s="59">
        <v>313.13042575988027</v>
      </c>
      <c r="AB8" s="59"/>
      <c r="AC8" s="59">
        <v>5.5361016060132568</v>
      </c>
      <c r="AD8" s="59"/>
      <c r="AE8" s="59">
        <v>373.00589698342617</v>
      </c>
      <c r="AF8" s="59"/>
      <c r="AG8" s="59">
        <v>19.652025842664489</v>
      </c>
      <c r="AH8" s="59"/>
      <c r="AI8" s="59">
        <v>764.07253742218018</v>
      </c>
      <c r="AJ8" s="59"/>
      <c r="AK8" s="59">
        <v>133.51593540208586</v>
      </c>
      <c r="AL8" s="59"/>
      <c r="AM8" s="59">
        <v>0.12161432870532861</v>
      </c>
      <c r="AO8" s="59">
        <v>59.018233161956537</v>
      </c>
      <c r="AQ8" s="2">
        <v>10.607958892805609</v>
      </c>
      <c r="AS8" s="2">
        <v>0.20962727662461336</v>
      </c>
      <c r="AU8" s="2">
        <v>0.43264934060440796</v>
      </c>
      <c r="AW8" s="2">
        <v>0.11776804993191051</v>
      </c>
      <c r="AY8" s="2">
        <v>2.551227543750461E-2</v>
      </c>
      <c r="BA8" s="2">
        <v>0.19664788526371305</v>
      </c>
      <c r="BC8" s="2">
        <v>-0.53646159690761896</v>
      </c>
      <c r="BE8" s="2">
        <v>0.1146817564164602</v>
      </c>
      <c r="BG8" s="2">
        <v>-0.22541224287151562</v>
      </c>
      <c r="BI8" s="2">
        <v>415.7982269668999</v>
      </c>
      <c r="BK8" s="2">
        <v>0.27047918347677657</v>
      </c>
      <c r="BM8" s="2">
        <v>39.196817330136639</v>
      </c>
      <c r="BO8" s="2">
        <v>0.19664788526371305</v>
      </c>
      <c r="BQ8" s="2">
        <v>3.0170095848648213</v>
      </c>
      <c r="BR8" s="2"/>
      <c r="BS8" s="2">
        <v>0.27047918347677657</v>
      </c>
      <c r="BT8" s="2"/>
      <c r="BU8" s="2">
        <v>16.958477171675046</v>
      </c>
      <c r="BW8" s="2">
        <v>0.25095871290318089</v>
      </c>
      <c r="BY8" s="2">
        <v>0.63815432584823428</v>
      </c>
      <c r="CA8" s="2">
        <v>0.38184559277203628</v>
      </c>
      <c r="CC8" s="2">
        <v>0.88936639399954731</v>
      </c>
    </row>
    <row r="9" spans="1:95" x14ac:dyDescent="0.25">
      <c r="A9" s="43" t="s">
        <v>77</v>
      </c>
      <c r="B9" s="53"/>
      <c r="C9" s="59">
        <v>1.0909121812559179</v>
      </c>
      <c r="E9" s="59">
        <f t="shared" ref="E9:E33" si="0">I9/G9</f>
        <v>0.53227696421268822</v>
      </c>
      <c r="G9" s="59">
        <v>523.51849535016095</v>
      </c>
      <c r="I9" s="59">
        <v>278.65683541417798</v>
      </c>
      <c r="K9" s="59">
        <v>117.81947893524213</v>
      </c>
      <c r="L9" s="60"/>
      <c r="M9" s="59">
        <v>0.34425872100416405</v>
      </c>
      <c r="N9" s="59"/>
      <c r="O9" s="59">
        <v>4.9380907496393331E-2</v>
      </c>
      <c r="P9" s="59"/>
      <c r="Q9" s="59">
        <v>0.39214497343102006</v>
      </c>
      <c r="R9" s="59"/>
      <c r="S9" s="59">
        <v>0.35778127458001702</v>
      </c>
      <c r="T9" s="59"/>
      <c r="U9" s="59">
        <v>1.699054317141276</v>
      </c>
      <c r="V9" s="59"/>
      <c r="W9" s="59">
        <v>5.2571769708066256E-2</v>
      </c>
      <c r="X9" s="59"/>
      <c r="Y9" s="59">
        <v>1.6604010729066039</v>
      </c>
      <c r="AA9" s="59">
        <v>310.71960271896313</v>
      </c>
      <c r="AB9" s="59"/>
      <c r="AC9" s="59">
        <v>1.1880228590301101</v>
      </c>
      <c r="AD9" s="59"/>
      <c r="AE9" s="59">
        <v>310.55688865327534</v>
      </c>
      <c r="AF9" s="59"/>
      <c r="AG9" s="59">
        <v>4.5459532561380582</v>
      </c>
      <c r="AH9" s="59"/>
      <c r="AI9" s="59">
        <v>309.334397315979</v>
      </c>
      <c r="AJ9" s="59"/>
      <c r="AK9" s="59">
        <v>37.804596595076347</v>
      </c>
      <c r="AL9" s="59"/>
      <c r="AM9" s="59">
        <v>0.21280676044099031</v>
      </c>
      <c r="AO9" s="59">
        <v>-0.44780193053317419</v>
      </c>
      <c r="AQ9" s="2">
        <v>17.081909137744592</v>
      </c>
      <c r="AS9" s="2">
        <v>9.9332286603264028E-2</v>
      </c>
      <c r="AU9" s="2">
        <v>0.17645031007907</v>
      </c>
      <c r="AW9" s="2">
        <v>0.14975361845195917</v>
      </c>
      <c r="AY9" s="2">
        <v>8.4578593734665145E-3</v>
      </c>
      <c r="BA9" s="2">
        <v>0.26329641245357571</v>
      </c>
      <c r="BC9" s="2">
        <v>-0.69946731010154606</v>
      </c>
      <c r="BE9" s="2">
        <v>0.27085353998285777</v>
      </c>
      <c r="BG9" s="2">
        <v>0.22247118870859978</v>
      </c>
      <c r="BI9" s="2">
        <v>2019.6492260598382</v>
      </c>
      <c r="BK9" s="2">
        <v>0.25499840498647175</v>
      </c>
      <c r="BM9" s="2">
        <v>118.23322614432909</v>
      </c>
      <c r="BO9" s="2">
        <v>0.26329641245357571</v>
      </c>
      <c r="BQ9" s="2">
        <v>14.654466224004397</v>
      </c>
      <c r="BR9" s="2"/>
      <c r="BS9" s="2">
        <v>0.25499840498647175</v>
      </c>
      <c r="BT9" s="2"/>
      <c r="BU9" s="2">
        <v>20.862289414815674</v>
      </c>
      <c r="BW9" s="2">
        <v>0.27241007932346933</v>
      </c>
      <c r="BY9" s="2">
        <v>0.92703290048042075</v>
      </c>
      <c r="CA9" s="2">
        <v>0.61995098900635059</v>
      </c>
      <c r="CC9" s="2">
        <v>0.84424389697441138</v>
      </c>
    </row>
    <row r="10" spans="1:95" x14ac:dyDescent="0.25">
      <c r="B10" s="53"/>
      <c r="C10" s="59"/>
      <c r="E10" s="59"/>
      <c r="G10" s="59"/>
      <c r="I10" s="59"/>
      <c r="K10" s="59"/>
      <c r="L10" s="60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O10" s="59"/>
      <c r="BQ10" s="2"/>
      <c r="BR10" s="2"/>
      <c r="BS10" s="2"/>
      <c r="BT10" s="2"/>
      <c r="BU10" s="2"/>
    </row>
    <row r="11" spans="1:95" ht="18" x14ac:dyDescent="0.4">
      <c r="A11" s="34" t="s">
        <v>206</v>
      </c>
      <c r="B11" s="53"/>
      <c r="C11" s="59"/>
      <c r="E11" s="59"/>
      <c r="G11" s="59"/>
      <c r="I11" s="59"/>
      <c r="K11" s="59"/>
      <c r="L11" s="60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O11" s="59"/>
      <c r="BQ11" s="2"/>
      <c r="BR11" s="2"/>
      <c r="BS11" s="2"/>
      <c r="BT11" s="2"/>
      <c r="BU11" s="2"/>
    </row>
    <row r="12" spans="1:95" x14ac:dyDescent="0.25">
      <c r="A12" s="43" t="s">
        <v>78</v>
      </c>
      <c r="B12" s="53"/>
      <c r="C12" s="59">
        <v>0.23254685832155023</v>
      </c>
      <c r="E12" s="59">
        <f t="shared" si="0"/>
        <v>0.26608052255858261</v>
      </c>
      <c r="G12" s="59">
        <v>178.28723501066384</v>
      </c>
      <c r="I12" s="59">
        <v>47.438760657162256</v>
      </c>
      <c r="K12" s="59">
        <v>265.30728966335488</v>
      </c>
      <c r="L12" s="60"/>
      <c r="M12" s="59">
        <v>7.3195903606428234E-2</v>
      </c>
      <c r="N12" s="59"/>
      <c r="O12" s="59">
        <v>5.7875449824983841E-2</v>
      </c>
      <c r="P12" s="59"/>
      <c r="Q12" s="59">
        <v>0.17630058493150386</v>
      </c>
      <c r="R12" s="59"/>
      <c r="S12" s="59">
        <v>0.4233165188970468</v>
      </c>
      <c r="T12" s="59"/>
      <c r="U12" s="59">
        <v>0.75669345986942993</v>
      </c>
      <c r="V12" s="59"/>
      <c r="W12" s="59">
        <v>5.3071931471371882E-2</v>
      </c>
      <c r="X12" s="59"/>
      <c r="Y12" s="59">
        <v>0.70755653544207575</v>
      </c>
      <c r="AA12" s="59">
        <v>362.69204978998789</v>
      </c>
      <c r="AB12" s="59"/>
      <c r="AC12" s="59">
        <v>0.62108755173938801</v>
      </c>
      <c r="AD12" s="59"/>
      <c r="AE12" s="59">
        <v>358.4197848214103</v>
      </c>
      <c r="AF12" s="59"/>
      <c r="AG12" s="59">
        <v>2.2851442356418858</v>
      </c>
      <c r="AH12" s="59"/>
      <c r="AI12" s="59">
        <v>330.85286617279053</v>
      </c>
      <c r="AJ12" s="59"/>
      <c r="AK12" s="59">
        <v>16.048230975941451</v>
      </c>
      <c r="AL12" s="59"/>
      <c r="AM12" s="59">
        <v>0.38688649567903127</v>
      </c>
      <c r="AO12" s="59">
        <v>-9.6233664182824725</v>
      </c>
      <c r="AQ12" s="2">
        <v>16.100932378489816</v>
      </c>
      <c r="AS12" s="2">
        <v>0.11940022908325654</v>
      </c>
      <c r="AU12" s="2">
        <v>0.10699037875438734</v>
      </c>
      <c r="AW12" s="2">
        <v>0.59513042573764985</v>
      </c>
      <c r="AY12" s="2">
        <v>3.6836319161513615E-3</v>
      </c>
      <c r="BA12" s="2">
        <v>1.1968464775730847</v>
      </c>
      <c r="BC12" s="2">
        <v>-0.79217380158141171</v>
      </c>
      <c r="BE12" s="2">
        <v>-0.60215532623688228</v>
      </c>
      <c r="BG12" s="2">
        <v>0.93678042679994278</v>
      </c>
      <c r="BI12" s="2">
        <v>4370.9395360305116</v>
      </c>
      <c r="BK12" s="2">
        <v>1.27232008798091</v>
      </c>
      <c r="BM12" s="2">
        <v>271.47120634267782</v>
      </c>
      <c r="BO12" s="2">
        <v>1.1968464775730847</v>
      </c>
      <c r="BQ12" s="2">
        <v>31.715302326477754</v>
      </c>
      <c r="BR12" s="2"/>
      <c r="BS12" s="2">
        <v>1.27232008798091</v>
      </c>
      <c r="BT12" s="2"/>
      <c r="BU12" s="2">
        <v>29.044807187513541</v>
      </c>
      <c r="BW12" s="2">
        <v>0.67240036518243995</v>
      </c>
      <c r="BY12" s="2">
        <v>0.99718928707860488</v>
      </c>
      <c r="CA12" s="2">
        <v>0.92921481127466943</v>
      </c>
      <c r="CC12" s="2">
        <v>0.9508322369448261</v>
      </c>
    </row>
    <row r="13" spans="1:95" x14ac:dyDescent="0.25">
      <c r="A13" s="43" t="s">
        <v>79</v>
      </c>
      <c r="B13" s="53"/>
      <c r="C13" s="59">
        <v>0.31859437519505118</v>
      </c>
      <c r="E13" s="59">
        <f t="shared" si="0"/>
        <v>0.28027052178866196</v>
      </c>
      <c r="G13" s="59">
        <v>155.11987557461694</v>
      </c>
      <c r="I13" s="59">
        <v>43.475528467090214</v>
      </c>
      <c r="K13" s="59">
        <v>247.25120162705264</v>
      </c>
      <c r="L13" s="60"/>
      <c r="M13" s="59">
        <v>0.10040798285051018</v>
      </c>
      <c r="N13" s="59"/>
      <c r="O13" s="59">
        <v>5.3689611324526064E-2</v>
      </c>
      <c r="P13" s="59"/>
      <c r="Q13" s="59">
        <v>0.18857235160502919</v>
      </c>
      <c r="R13" s="59"/>
      <c r="S13" s="59">
        <v>0.3920430635129179</v>
      </c>
      <c r="T13" s="59"/>
      <c r="U13" s="59">
        <v>0.82778405906454244</v>
      </c>
      <c r="V13" s="59"/>
      <c r="W13" s="59">
        <v>5.2983125143839301E-2</v>
      </c>
      <c r="X13" s="59"/>
      <c r="Y13" s="59">
        <v>0.77752082455068094</v>
      </c>
      <c r="AA13" s="59">
        <v>337.13405537576199</v>
      </c>
      <c r="AB13" s="59"/>
      <c r="AC13" s="59">
        <v>0.61866477913580176</v>
      </c>
      <c r="AD13" s="59"/>
      <c r="AE13" s="59">
        <v>335.86078881596211</v>
      </c>
      <c r="AF13" s="59"/>
      <c r="AG13" s="59">
        <v>2.3671625050994138</v>
      </c>
      <c r="AH13" s="59"/>
      <c r="AI13" s="59">
        <v>327.05485820770264</v>
      </c>
      <c r="AJ13" s="59"/>
      <c r="AK13" s="59">
        <v>17.647009576620448</v>
      </c>
      <c r="AL13" s="59"/>
      <c r="AM13" s="59">
        <v>0.37306693362031457</v>
      </c>
      <c r="AO13" s="59">
        <v>-3.0818062826812849</v>
      </c>
      <c r="AQ13" s="2">
        <v>17.266227550187121</v>
      </c>
      <c r="AS13" s="2">
        <v>0.13252081508635147</v>
      </c>
      <c r="AU13" s="2">
        <v>0.11073065879495426</v>
      </c>
      <c r="AW13" s="2">
        <v>0.66880236477448529</v>
      </c>
      <c r="AY13" s="2">
        <v>3.9447868745017961E-3</v>
      </c>
      <c r="BA13" s="2">
        <v>1.3032996990024992</v>
      </c>
      <c r="BC13" s="2">
        <v>-0.81428114931380946</v>
      </c>
      <c r="BE13" s="2">
        <v>-0.65535973076425491</v>
      </c>
      <c r="BG13" s="2">
        <v>0.94101087411915074</v>
      </c>
      <c r="BI13" s="2">
        <v>4376.9734841169957</v>
      </c>
      <c r="BK13" s="2">
        <v>1.3937474364083662</v>
      </c>
      <c r="BM13" s="2">
        <v>253.49911967710403</v>
      </c>
      <c r="BO13" s="2">
        <v>1.3032996990024992</v>
      </c>
      <c r="BQ13" s="2">
        <v>31.759084329456208</v>
      </c>
      <c r="BR13" s="2"/>
      <c r="BS13" s="2">
        <v>1.3937474364083662</v>
      </c>
      <c r="BT13" s="2"/>
      <c r="BU13" s="2">
        <v>28.070124525786685</v>
      </c>
      <c r="BW13" s="2">
        <v>0.71093079897778322</v>
      </c>
      <c r="BY13" s="2">
        <v>0.99741780209512676</v>
      </c>
      <c r="CA13" s="2">
        <v>0.92786066684249802</v>
      </c>
      <c r="CC13" s="2">
        <v>0.94798171929271968</v>
      </c>
    </row>
    <row r="14" spans="1:95" x14ac:dyDescent="0.25">
      <c r="A14" s="43" t="s">
        <v>80</v>
      </c>
      <c r="B14" s="53"/>
      <c r="C14" s="59">
        <v>0.16120737771952531</v>
      </c>
      <c r="E14" s="59">
        <f t="shared" si="0"/>
        <v>0.57510980261888922</v>
      </c>
      <c r="G14" s="59">
        <v>84.456151746003115</v>
      </c>
      <c r="I14" s="59">
        <v>48.571560760594807</v>
      </c>
      <c r="K14" s="59">
        <v>135.00762651803018</v>
      </c>
      <c r="L14" s="60"/>
      <c r="M14" s="59">
        <v>5.120314162598303E-2</v>
      </c>
      <c r="N14" s="59"/>
      <c r="O14" s="59">
        <v>2.6081597628474295E-2</v>
      </c>
      <c r="P14" s="59"/>
      <c r="Q14" s="59">
        <v>0.33572102746477811</v>
      </c>
      <c r="R14" s="59"/>
      <c r="S14" s="59">
        <v>0.18995172365328047</v>
      </c>
      <c r="T14" s="59"/>
      <c r="U14" s="59">
        <v>1.5978287347112714</v>
      </c>
      <c r="V14" s="59"/>
      <c r="W14" s="59">
        <v>5.284490299125584E-2</v>
      </c>
      <c r="X14" s="59"/>
      <c r="Y14" s="59">
        <v>1.5416576820402215</v>
      </c>
      <c r="AA14" s="59">
        <v>165.97758864503382</v>
      </c>
      <c r="AB14" s="59"/>
      <c r="AC14" s="59">
        <v>0.54872212827815603</v>
      </c>
      <c r="AD14" s="59"/>
      <c r="AE14" s="59">
        <v>176.58804685173578</v>
      </c>
      <c r="AF14" s="59"/>
      <c r="AG14" s="59">
        <v>2.5898465592061739</v>
      </c>
      <c r="AH14" s="59"/>
      <c r="AI14" s="59">
        <v>321.12181186676025</v>
      </c>
      <c r="AJ14" s="59"/>
      <c r="AK14" s="59">
        <v>35.02725219641777</v>
      </c>
      <c r="AL14" s="59"/>
      <c r="AM14" s="59">
        <v>0.26987945816037129</v>
      </c>
      <c r="AO14" s="59">
        <v>48.313200003398968</v>
      </c>
      <c r="AQ14" s="2">
        <v>33.19528163972668</v>
      </c>
      <c r="AS14" s="2">
        <v>0.18605334566498574</v>
      </c>
      <c r="AU14" s="2">
        <v>0.1590598782738453</v>
      </c>
      <c r="AW14" s="2">
        <v>0.71960812138191721</v>
      </c>
      <c r="AY14" s="2">
        <v>7.2543749102027752E-3</v>
      </c>
      <c r="BA14" s="2">
        <v>1.1121211636554307</v>
      </c>
      <c r="BC14" s="2">
        <v>-0.90765504039051681</v>
      </c>
      <c r="BE14" s="2">
        <v>-0.77167256337710188</v>
      </c>
      <c r="BG14" s="2">
        <v>0.90987480988620084</v>
      </c>
      <c r="BI14" s="2">
        <v>4575.8982752655666</v>
      </c>
      <c r="BK14" s="2">
        <v>1.2612568464190945</v>
      </c>
      <c r="BM14" s="2">
        <v>137.84785214141183</v>
      </c>
      <c r="BO14" s="2">
        <v>1.1121211636554307</v>
      </c>
      <c r="BQ14" s="2">
        <v>33.202471921414954</v>
      </c>
      <c r="BR14" s="2"/>
      <c r="BS14" s="2">
        <v>1.2612568464190945</v>
      </c>
      <c r="BT14" s="2"/>
      <c r="BU14" s="2">
        <v>21.92606258192399</v>
      </c>
      <c r="BW14" s="2">
        <v>0.54618615996921238</v>
      </c>
      <c r="BY14" s="2">
        <v>0.99558898680687158</v>
      </c>
      <c r="CA14" s="2">
        <v>0.79374573368390122</v>
      </c>
      <c r="CC14" s="2">
        <v>0.83738456691446328</v>
      </c>
    </row>
    <row r="15" spans="1:95" x14ac:dyDescent="0.25">
      <c r="A15" s="43" t="s">
        <v>81</v>
      </c>
      <c r="B15" s="53"/>
      <c r="C15" s="59">
        <v>0.22312146922848641</v>
      </c>
      <c r="E15" s="59">
        <f t="shared" si="0"/>
        <v>0.2624501938892243</v>
      </c>
      <c r="G15" s="59">
        <v>219.49847467635212</v>
      </c>
      <c r="I15" s="59">
        <v>57.607417237197602</v>
      </c>
      <c r="K15" s="59">
        <v>269.71687199315977</v>
      </c>
      <c r="L15" s="60"/>
      <c r="M15" s="59">
        <v>6.8999673947359563E-2</v>
      </c>
      <c r="N15" s="59"/>
      <c r="O15" s="59">
        <v>0.11502258179535119</v>
      </c>
      <c r="P15" s="59"/>
      <c r="Q15" s="59">
        <v>0.28820889375457159</v>
      </c>
      <c r="R15" s="59"/>
      <c r="S15" s="59">
        <v>0.83805818388552822</v>
      </c>
      <c r="T15" s="59"/>
      <c r="U15" s="59">
        <v>0.79128156195057442</v>
      </c>
      <c r="V15" s="59"/>
      <c r="W15" s="59">
        <v>5.2867054799268308E-2</v>
      </c>
      <c r="X15" s="59"/>
      <c r="Y15" s="59">
        <v>0.70814849367885202</v>
      </c>
      <c r="AA15" s="59">
        <v>701.85113578246546</v>
      </c>
      <c r="AB15" s="59"/>
      <c r="AC15" s="59">
        <v>1.9155630329152948</v>
      </c>
      <c r="AD15" s="59"/>
      <c r="AE15" s="59">
        <v>618.07349293614084</v>
      </c>
      <c r="AF15" s="59"/>
      <c r="AG15" s="59">
        <v>3.6633285736945185</v>
      </c>
      <c r="AH15" s="59"/>
      <c r="AI15" s="59">
        <v>322.07310199737549</v>
      </c>
      <c r="AJ15" s="59"/>
      <c r="AK15" s="59">
        <v>16.08677586547341</v>
      </c>
      <c r="AL15" s="59"/>
      <c r="AM15" s="59">
        <v>0.45549465524766247</v>
      </c>
      <c r="AO15" s="59">
        <v>-117.91671872933514</v>
      </c>
      <c r="AQ15" s="2">
        <v>8.1087483413542429</v>
      </c>
      <c r="AS15" s="2">
        <v>0.25356010731461898</v>
      </c>
      <c r="AU15" s="2">
        <v>0.10613435156778456</v>
      </c>
      <c r="AW15" s="2">
        <v>0.48913703196670888</v>
      </c>
      <c r="AY15" s="2">
        <v>3.6382040937947167E-3</v>
      </c>
      <c r="BA15" s="2">
        <v>0.9972379805061915</v>
      </c>
      <c r="BC15" s="2">
        <v>-0.31795169425744862</v>
      </c>
      <c r="BE15" s="2">
        <v>-0.20910356690381576</v>
      </c>
      <c r="BG15" s="2">
        <v>0.9087119713607521</v>
      </c>
      <c r="BI15" s="2">
        <v>2228.7777519640636</v>
      </c>
      <c r="BK15" s="2">
        <v>1.0791311677376545</v>
      </c>
      <c r="BM15" s="2">
        <v>274.86088581605128</v>
      </c>
      <c r="BO15" s="2">
        <v>0.9972379805061915</v>
      </c>
      <c r="BQ15" s="2">
        <v>16.171891566878514</v>
      </c>
      <c r="BR15" s="2"/>
      <c r="BS15" s="2">
        <v>1.0791311677376545</v>
      </c>
      <c r="BT15" s="2"/>
      <c r="BU15" s="2">
        <v>29.172181887433474</v>
      </c>
      <c r="BW15" s="2">
        <v>0.58925768838436576</v>
      </c>
      <c r="BY15" s="2">
        <v>0.97324434208679911</v>
      </c>
      <c r="CA15" s="2">
        <v>0.88799880294034694</v>
      </c>
      <c r="CC15" s="2">
        <v>0.93805021948499701</v>
      </c>
    </row>
    <row r="16" spans="1:95" x14ac:dyDescent="0.25">
      <c r="B16" s="53"/>
      <c r="C16" s="59"/>
      <c r="E16" s="59"/>
      <c r="G16" s="59"/>
      <c r="I16" s="59"/>
      <c r="K16" s="59"/>
      <c r="L16" s="60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O16" s="59"/>
      <c r="BQ16" s="2"/>
      <c r="BR16" s="2"/>
      <c r="BS16" s="2"/>
      <c r="BT16" s="2"/>
      <c r="BU16" s="2"/>
    </row>
    <row r="17" spans="1:81" ht="18" x14ac:dyDescent="0.4">
      <c r="A17" s="34" t="s">
        <v>208</v>
      </c>
      <c r="B17" s="53"/>
      <c r="C17" s="59"/>
      <c r="E17" s="59"/>
      <c r="G17" s="59"/>
      <c r="I17" s="59"/>
      <c r="K17" s="59"/>
      <c r="L17" s="60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O17" s="59"/>
      <c r="BQ17" s="2"/>
      <c r="BR17" s="2"/>
      <c r="BS17" s="2"/>
      <c r="BT17" s="2"/>
      <c r="BU17" s="2"/>
    </row>
    <row r="18" spans="1:81" x14ac:dyDescent="0.25">
      <c r="A18" s="43" t="s">
        <v>82</v>
      </c>
      <c r="B18" s="53"/>
      <c r="C18" s="59">
        <v>0.18438865434551818</v>
      </c>
      <c r="E18" s="59">
        <f t="shared" si="0"/>
        <v>0.29730135188812667</v>
      </c>
      <c r="G18" s="59">
        <v>1596.1568056525741</v>
      </c>
      <c r="I18" s="59">
        <v>474.53957614594412</v>
      </c>
      <c r="K18" s="59">
        <v>242.45205718707427</v>
      </c>
      <c r="L18" s="60"/>
      <c r="M18" s="59">
        <v>5.8229899139410596E-2</v>
      </c>
      <c r="N18" s="59"/>
      <c r="O18" s="59">
        <v>4.6943024355641037E-2</v>
      </c>
      <c r="P18" s="59"/>
      <c r="Q18" s="59">
        <v>0.19495032879852089</v>
      </c>
      <c r="R18" s="59"/>
      <c r="S18" s="59">
        <v>0.34219145406386647</v>
      </c>
      <c r="T18" s="59"/>
      <c r="U18" s="59">
        <v>0.78893608918574321</v>
      </c>
      <c r="V18" s="59"/>
      <c r="W18" s="59">
        <v>5.2892263148293858E-2</v>
      </c>
      <c r="X18" s="59"/>
      <c r="Y18" s="59">
        <v>0.74388984861634355</v>
      </c>
      <c r="AA18" s="59">
        <v>295.72610739245226</v>
      </c>
      <c r="AB18" s="59"/>
      <c r="AC18" s="59">
        <v>0.56272139355184625</v>
      </c>
      <c r="AD18" s="59"/>
      <c r="AE18" s="59">
        <v>298.83098097265417</v>
      </c>
      <c r="AF18" s="59"/>
      <c r="AG18" s="59">
        <v>2.0423323834703506</v>
      </c>
      <c r="AH18" s="59"/>
      <c r="AI18" s="59">
        <v>323.15671443939209</v>
      </c>
      <c r="AJ18" s="59"/>
      <c r="AK18" s="59">
        <v>16.8954332710153</v>
      </c>
      <c r="AL18" s="59"/>
      <c r="AM18" s="59">
        <v>0.348621601398027</v>
      </c>
      <c r="AO18" s="59">
        <v>8.4883296002455211</v>
      </c>
      <c r="AQ18" s="2">
        <v>19.680525769830055</v>
      </c>
      <c r="AS18" s="2">
        <v>9.0281931957300485E-2</v>
      </c>
      <c r="AU18" s="2">
        <v>0.1131420269803729</v>
      </c>
      <c r="AW18" s="2">
        <v>0.10137982786103895</v>
      </c>
      <c r="AY18" s="2">
        <v>4.1152439385393324E-3</v>
      </c>
      <c r="BA18" s="2">
        <v>0.20915337215960747</v>
      </c>
      <c r="BC18" s="2">
        <v>-0.75690600793908247</v>
      </c>
      <c r="BE18" s="2">
        <v>0.62205116197760046</v>
      </c>
      <c r="BG18" s="2">
        <v>-0.28403441918627581</v>
      </c>
      <c r="BI18" s="2">
        <v>4782.3473076581404</v>
      </c>
      <c r="BK18" s="2">
        <v>0.16853445239640305</v>
      </c>
      <c r="BM18" s="2">
        <v>242.99896067763623</v>
      </c>
      <c r="BO18" s="2">
        <v>0.20915337215960747</v>
      </c>
      <c r="BQ18" s="2">
        <v>34.700455003396797</v>
      </c>
      <c r="BR18" s="2"/>
      <c r="BS18" s="2">
        <v>0.16853445239640305</v>
      </c>
      <c r="BT18" s="2"/>
      <c r="BU18" s="2">
        <v>27.493394965191694</v>
      </c>
      <c r="BW18" s="2">
        <v>0.2570375382994522</v>
      </c>
      <c r="BY18" s="2">
        <v>0.90778703881943668</v>
      </c>
      <c r="CA18" s="2">
        <v>0.71777875170446004</v>
      </c>
      <c r="CC18" s="2">
        <v>0.92573533911653338</v>
      </c>
    </row>
    <row r="19" spans="1:81" x14ac:dyDescent="0.25">
      <c r="A19" s="43" t="s">
        <v>83</v>
      </c>
      <c r="B19" s="53"/>
      <c r="C19" s="59">
        <v>0.4397197369722709</v>
      </c>
      <c r="E19" s="59">
        <f t="shared" si="0"/>
        <v>0.38922279572477686</v>
      </c>
      <c r="G19" s="59">
        <v>339.17747321557664</v>
      </c>
      <c r="I19" s="59">
        <v>132.01560437183235</v>
      </c>
      <c r="K19" s="59">
        <v>177.88365414570771</v>
      </c>
      <c r="L19" s="60"/>
      <c r="M19" s="59">
        <v>0.13874553798991224</v>
      </c>
      <c r="N19" s="59"/>
      <c r="O19" s="59">
        <v>4.9780180662138782E-2</v>
      </c>
      <c r="P19" s="59"/>
      <c r="Q19" s="59">
        <v>0.25449142696060878</v>
      </c>
      <c r="R19" s="59"/>
      <c r="S19" s="59">
        <v>0.36383016654529043</v>
      </c>
      <c r="T19" s="59"/>
      <c r="U19" s="59">
        <v>1.0788444180512271</v>
      </c>
      <c r="V19" s="59"/>
      <c r="W19" s="59">
        <v>5.3031790899932242E-2</v>
      </c>
      <c r="X19" s="59"/>
      <c r="Y19" s="59">
        <v>1.0363852765970334</v>
      </c>
      <c r="AA19" s="59">
        <v>313.17189686995181</v>
      </c>
      <c r="AB19" s="59"/>
      <c r="AC19" s="59">
        <v>0.7769413719512267</v>
      </c>
      <c r="AD19" s="59"/>
      <c r="AE19" s="59">
        <v>315.07035623562876</v>
      </c>
      <c r="AF19" s="59"/>
      <c r="AG19" s="59">
        <v>2.9223157752661089</v>
      </c>
      <c r="AH19" s="59"/>
      <c r="AI19" s="59">
        <v>329.13625240325928</v>
      </c>
      <c r="AJ19" s="59"/>
      <c r="AK19" s="59">
        <v>23.51364090145146</v>
      </c>
      <c r="AL19" s="59"/>
      <c r="AM19" s="59">
        <v>0.28167186434988717</v>
      </c>
      <c r="AO19" s="59">
        <v>4.8503789590907331</v>
      </c>
      <c r="AQ19" s="2">
        <v>18.015401320750154</v>
      </c>
      <c r="AS19" s="2">
        <v>9.9038249277951684E-2</v>
      </c>
      <c r="AU19" s="2">
        <v>0.13467558690401704</v>
      </c>
      <c r="AW19" s="2">
        <v>0.25524058548305212</v>
      </c>
      <c r="AY19" s="2">
        <v>5.5775054710982845E-3</v>
      </c>
      <c r="BA19" s="2">
        <v>0.44406725978275058</v>
      </c>
      <c r="BC19" s="2">
        <v>-0.68601573339255262</v>
      </c>
      <c r="BE19" s="2">
        <v>-0.11832961326630795</v>
      </c>
      <c r="BG19" s="2">
        <v>0.72269932886976229</v>
      </c>
      <c r="BI19" s="2">
        <v>3230.0105152927235</v>
      </c>
      <c r="BK19" s="2">
        <v>0.46627512753335948</v>
      </c>
      <c r="BM19" s="2">
        <v>179.29162152898556</v>
      </c>
      <c r="BO19" s="2">
        <v>0.44406725978275058</v>
      </c>
      <c r="BQ19" s="2">
        <v>23.436782679277911</v>
      </c>
      <c r="BR19" s="2"/>
      <c r="BS19" s="2">
        <v>0.46627512753335948</v>
      </c>
      <c r="BT19" s="2"/>
      <c r="BU19" s="2">
        <v>24.146204356389028</v>
      </c>
      <c r="BW19" s="2">
        <v>0.31387296867623471</v>
      </c>
      <c r="BY19" s="2">
        <v>0.97750531950854225</v>
      </c>
      <c r="CA19" s="2">
        <v>0.70477541019031686</v>
      </c>
      <c r="CC19" s="2">
        <v>0.82710231801328082</v>
      </c>
    </row>
    <row r="20" spans="1:81" x14ac:dyDescent="0.25">
      <c r="A20" s="43" t="s">
        <v>84</v>
      </c>
      <c r="B20" s="53"/>
      <c r="C20" s="59">
        <v>0.15523371513177431</v>
      </c>
      <c r="E20" s="59">
        <f t="shared" si="0"/>
        <v>0.25614790759911493</v>
      </c>
      <c r="G20" s="59">
        <v>541.22361562381673</v>
      </c>
      <c r="I20" s="59">
        <v>138.63329668526831</v>
      </c>
      <c r="K20" s="59">
        <v>280.59378906176318</v>
      </c>
      <c r="L20" s="60"/>
      <c r="M20" s="59">
        <v>4.8990683842147782E-2</v>
      </c>
      <c r="N20" s="59"/>
      <c r="O20" s="59">
        <v>4.9133184183015016E-2</v>
      </c>
      <c r="P20" s="59"/>
      <c r="Q20" s="59">
        <v>0.17189087563186156</v>
      </c>
      <c r="R20" s="59"/>
      <c r="S20" s="59">
        <v>0.35901200386316307</v>
      </c>
      <c r="T20" s="59"/>
      <c r="U20" s="59">
        <v>0.63293288919431012</v>
      </c>
      <c r="V20" s="59"/>
      <c r="W20" s="59">
        <v>5.301858297432549E-2</v>
      </c>
      <c r="X20" s="59"/>
      <c r="Y20" s="59">
        <v>0.58931531448527152</v>
      </c>
      <c r="AA20" s="59">
        <v>309.19764287666163</v>
      </c>
      <c r="AB20" s="59"/>
      <c r="AC20" s="59">
        <v>0.51825840789079414</v>
      </c>
      <c r="AD20" s="59"/>
      <c r="AE20" s="59">
        <v>311.47684215334664</v>
      </c>
      <c r="AF20" s="59"/>
      <c r="AG20" s="59">
        <v>1.6977480931921984</v>
      </c>
      <c r="AH20" s="59"/>
      <c r="AI20" s="59">
        <v>328.57120037078857</v>
      </c>
      <c r="AJ20" s="59"/>
      <c r="AK20" s="59">
        <v>13.371804107717098</v>
      </c>
      <c r="AL20" s="59"/>
      <c r="AM20" s="59">
        <v>0.38152679047763266</v>
      </c>
      <c r="AO20" s="59">
        <v>5.896304202031132</v>
      </c>
      <c r="AQ20" s="2">
        <v>19.021324817678568</v>
      </c>
      <c r="AS20" s="2">
        <v>9.0988828781045805E-2</v>
      </c>
      <c r="AU20" s="2">
        <v>0.10478101360260882</v>
      </c>
      <c r="AW20" s="2">
        <v>0.21188680295183485</v>
      </c>
      <c r="AY20" s="2">
        <v>3.5360974711461028E-3</v>
      </c>
      <c r="BA20" s="2">
        <v>0.43868467652155019</v>
      </c>
      <c r="BC20" s="2">
        <v>-0.60877424147592996</v>
      </c>
      <c r="BE20" s="2">
        <v>5.1069083404642689E-2</v>
      </c>
      <c r="BG20" s="2">
        <v>0.67933924108394517</v>
      </c>
      <c r="BI20" s="2">
        <v>5379.1856624114689</v>
      </c>
      <c r="BK20" s="2">
        <v>0.44344822256007949</v>
      </c>
      <c r="BM20" s="2">
        <v>282.79763444300215</v>
      </c>
      <c r="BO20" s="2">
        <v>0.43868467652155019</v>
      </c>
      <c r="BQ20" s="2">
        <v>39.031082024201979</v>
      </c>
      <c r="BR20" s="2"/>
      <c r="BS20" s="2">
        <v>0.44344822256007949</v>
      </c>
      <c r="BT20" s="2"/>
      <c r="BU20" s="2">
        <v>29.631822781357805</v>
      </c>
      <c r="BW20" s="2">
        <v>0.33324025630740556</v>
      </c>
      <c r="BY20" s="2">
        <v>0.97877934413602408</v>
      </c>
      <c r="CA20" s="2">
        <v>0.78175334982795497</v>
      </c>
      <c r="CC20" s="2">
        <v>0.88447194187924194</v>
      </c>
    </row>
    <row r="21" spans="1:81" x14ac:dyDescent="0.25">
      <c r="A21" s="43" t="s">
        <v>85</v>
      </c>
      <c r="B21" s="53"/>
      <c r="C21" s="59">
        <v>0.26858100349202157</v>
      </c>
      <c r="E21" s="59">
        <f t="shared" si="0"/>
        <v>0.25373356002401165</v>
      </c>
      <c r="G21" s="59">
        <v>487.60127806526322</v>
      </c>
      <c r="I21" s="59">
        <v>123.72080815575727</v>
      </c>
      <c r="K21" s="59">
        <v>274.71625943280355</v>
      </c>
      <c r="L21" s="60"/>
      <c r="M21" s="59">
        <v>8.4744565078227571E-2</v>
      </c>
      <c r="N21" s="59"/>
      <c r="O21" s="59">
        <v>4.9829988486353206E-2</v>
      </c>
      <c r="P21" s="59"/>
      <c r="Q21" s="59">
        <v>0.17674165238258605</v>
      </c>
      <c r="R21" s="59"/>
      <c r="S21" s="59">
        <v>0.36357774346511595</v>
      </c>
      <c r="T21" s="59"/>
      <c r="U21" s="59">
        <v>0.64441660285693148</v>
      </c>
      <c r="V21" s="59"/>
      <c r="W21" s="59">
        <v>5.2942026351388699E-2</v>
      </c>
      <c r="X21" s="59"/>
      <c r="Y21" s="59">
        <v>0.60067364659939881</v>
      </c>
      <c r="AA21" s="59">
        <v>313.47774589771313</v>
      </c>
      <c r="AB21" s="59"/>
      <c r="AC21" s="59">
        <v>0.54009269533934423</v>
      </c>
      <c r="AD21" s="59"/>
      <c r="AE21" s="59">
        <v>314.88240773137221</v>
      </c>
      <c r="AF21" s="59"/>
      <c r="AG21" s="59">
        <v>1.7446729102213574</v>
      </c>
      <c r="AH21" s="59"/>
      <c r="AI21" s="59">
        <v>325.29175281524658</v>
      </c>
      <c r="AJ21" s="59"/>
      <c r="AK21" s="59">
        <v>13.637484115988178</v>
      </c>
      <c r="AL21" s="59"/>
      <c r="AM21" s="59">
        <v>0.37686501820483337</v>
      </c>
      <c r="AO21" s="59">
        <v>3.6318187643211957</v>
      </c>
      <c r="AQ21" s="2">
        <v>18.728500783207586</v>
      </c>
      <c r="AS21" s="2">
        <v>9.6468205365633164E-2</v>
      </c>
      <c r="AU21" s="2">
        <v>0.10576763686675569</v>
      </c>
      <c r="AW21" s="2">
        <v>0.23595722458142651</v>
      </c>
      <c r="AY21" s="2">
        <v>3.6083783748388338E-3</v>
      </c>
      <c r="BA21" s="2">
        <v>0.48005678009066305</v>
      </c>
      <c r="BC21" s="2">
        <v>-0.58525369644714542</v>
      </c>
      <c r="BE21" s="2">
        <v>-2.1841170007836894E-2</v>
      </c>
      <c r="BG21" s="2">
        <v>0.73752099708556551</v>
      </c>
      <c r="BI21" s="2">
        <v>5190.2818489882138</v>
      </c>
      <c r="BK21" s="2">
        <v>0.49171492285787988</v>
      </c>
      <c r="BM21" s="2">
        <v>277.13279931311649</v>
      </c>
      <c r="BO21" s="2">
        <v>0.48005678009066305</v>
      </c>
      <c r="BQ21" s="2">
        <v>37.660406107970026</v>
      </c>
      <c r="BR21" s="2"/>
      <c r="BS21" s="2">
        <v>0.49171492285787988</v>
      </c>
      <c r="BT21" s="2"/>
      <c r="BU21" s="2">
        <v>29.311681281617187</v>
      </c>
      <c r="BW21" s="2">
        <v>0.34503346297474757</v>
      </c>
      <c r="BY21" s="2">
        <v>0.9805758095809598</v>
      </c>
      <c r="CA21" s="2">
        <v>0.79337857408132451</v>
      </c>
      <c r="CC21" s="2">
        <v>0.88696722314793208</v>
      </c>
    </row>
    <row r="22" spans="1:81" x14ac:dyDescent="0.25">
      <c r="B22" s="53"/>
      <c r="C22" s="59"/>
      <c r="E22" s="59"/>
      <c r="G22" s="59"/>
      <c r="I22" s="59"/>
      <c r="K22" s="59"/>
      <c r="L22" s="60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O22" s="59"/>
      <c r="BQ22" s="2"/>
      <c r="BR22" s="2"/>
      <c r="BS22" s="2"/>
      <c r="BT22" s="2"/>
      <c r="BU22" s="2"/>
    </row>
    <row r="23" spans="1:81" ht="18" x14ac:dyDescent="0.4">
      <c r="A23" s="34" t="s">
        <v>209</v>
      </c>
      <c r="B23" s="53"/>
      <c r="C23" s="59"/>
      <c r="E23" s="59"/>
      <c r="G23" s="59"/>
      <c r="I23" s="59"/>
      <c r="K23" s="59"/>
      <c r="L23" s="60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O23" s="59"/>
      <c r="BQ23" s="2"/>
      <c r="BR23" s="2"/>
      <c r="BS23" s="2"/>
      <c r="BT23" s="2"/>
      <c r="BU23" s="2"/>
    </row>
    <row r="24" spans="1:81" x14ac:dyDescent="0.25">
      <c r="A24" s="43" t="s">
        <v>86</v>
      </c>
      <c r="B24" s="53"/>
      <c r="C24" s="59">
        <v>0.7125867033857276</v>
      </c>
      <c r="E24" s="59">
        <f t="shared" si="0"/>
        <v>0.30659543783314303</v>
      </c>
      <c r="G24" s="59">
        <v>234.811618228284</v>
      </c>
      <c r="I24" s="59">
        <v>71.992170899009565</v>
      </c>
      <c r="K24" s="59">
        <v>207.12237023363542</v>
      </c>
      <c r="L24" s="60"/>
      <c r="M24" s="59">
        <v>0.22482793368009435</v>
      </c>
      <c r="N24" s="59"/>
      <c r="O24" s="59">
        <v>5.001382089412932E-2</v>
      </c>
      <c r="P24" s="59"/>
      <c r="Q24" s="59">
        <v>0.21914568694002767</v>
      </c>
      <c r="R24" s="59"/>
      <c r="S24" s="59">
        <v>0.36420031814373277</v>
      </c>
      <c r="T24" s="59"/>
      <c r="U24" s="59">
        <v>0.85014612795579092</v>
      </c>
      <c r="V24" s="59"/>
      <c r="W24" s="59">
        <v>5.2837753338847146E-2</v>
      </c>
      <c r="X24" s="59"/>
      <c r="Y24" s="59">
        <v>0.81214446687101394</v>
      </c>
      <c r="AA24" s="59">
        <v>314.60645826989474</v>
      </c>
      <c r="AB24" s="59"/>
      <c r="AC24" s="59">
        <v>0.67202849237207107</v>
      </c>
      <c r="AD24" s="59"/>
      <c r="AE24" s="59">
        <v>315.34589982988848</v>
      </c>
      <c r="AF24" s="59"/>
      <c r="AG24" s="59">
        <v>2.3045475120423822</v>
      </c>
      <c r="AH24" s="59"/>
      <c r="AI24" s="59">
        <v>320.81425189971924</v>
      </c>
      <c r="AJ24" s="59"/>
      <c r="AK24" s="59">
        <v>18.453350596491187</v>
      </c>
      <c r="AL24" s="59"/>
      <c r="AM24" s="59">
        <v>0.29860334181305825</v>
      </c>
      <c r="AO24" s="59">
        <v>1.935011799838918</v>
      </c>
      <c r="AQ24" s="2">
        <v>18.23462874222723</v>
      </c>
      <c r="AS24" s="2">
        <v>0.11161053049638736</v>
      </c>
      <c r="AU24" s="2">
        <v>0.12249336330451771</v>
      </c>
      <c r="AW24" s="2">
        <v>0.43317760047983317</v>
      </c>
      <c r="AY24" s="2">
        <v>4.7573644192504608E-3</v>
      </c>
      <c r="BA24" s="2">
        <v>0.77541971531704967</v>
      </c>
      <c r="BC24" s="2">
        <v>-0.7607839337057517</v>
      </c>
      <c r="BE24" s="2">
        <v>-0.46824151091933575</v>
      </c>
      <c r="BG24" s="2">
        <v>0.89567187947348281</v>
      </c>
      <c r="BI24" s="2">
        <v>3832.9266239184085</v>
      </c>
      <c r="BK24" s="2">
        <v>0.83353498664519499</v>
      </c>
      <c r="BM24" s="2">
        <v>210.20042020610089</v>
      </c>
      <c r="BO24" s="2">
        <v>0.77541971531704967</v>
      </c>
      <c r="BQ24" s="2">
        <v>27.811509555489184</v>
      </c>
      <c r="BR24" s="2"/>
      <c r="BS24" s="2">
        <v>0.83353498664519499</v>
      </c>
      <c r="BT24" s="2"/>
      <c r="BU24" s="2">
        <v>25.7481564390682</v>
      </c>
      <c r="BW24" s="2">
        <v>0.43268480310640944</v>
      </c>
      <c r="BY24" s="2">
        <v>0.99297619417563765</v>
      </c>
      <c r="CA24" s="2">
        <v>0.84336626764350631</v>
      </c>
      <c r="CC24" s="2">
        <v>0.89542021575040809</v>
      </c>
    </row>
    <row r="25" spans="1:81" x14ac:dyDescent="0.25">
      <c r="A25" s="43" t="s">
        <v>87</v>
      </c>
      <c r="B25" s="53"/>
      <c r="C25" s="59">
        <v>0.21698728621350752</v>
      </c>
      <c r="E25" s="59">
        <f t="shared" si="0"/>
        <v>0.40459115613618751</v>
      </c>
      <c r="G25" s="59">
        <v>384.97869489098338</v>
      </c>
      <c r="I25" s="59">
        <v>155.75897525374356</v>
      </c>
      <c r="K25" s="59">
        <v>181.51276482443046</v>
      </c>
      <c r="L25" s="60"/>
      <c r="M25" s="59">
        <v>6.8457240859814E-2</v>
      </c>
      <c r="N25" s="59"/>
      <c r="O25" s="59">
        <v>5.0223906044202939E-2</v>
      </c>
      <c r="P25" s="59"/>
      <c r="Q25" s="59">
        <v>0.24961476648696612</v>
      </c>
      <c r="R25" s="59"/>
      <c r="S25" s="59">
        <v>0.36769071281384985</v>
      </c>
      <c r="T25" s="59"/>
      <c r="U25" s="59">
        <v>0.94583833230569403</v>
      </c>
      <c r="V25" s="59"/>
      <c r="W25" s="59">
        <v>5.3120998707262675E-2</v>
      </c>
      <c r="X25" s="59"/>
      <c r="Y25" s="59">
        <v>0.91349629957630951</v>
      </c>
      <c r="AA25" s="59">
        <v>315.8961178908329</v>
      </c>
      <c r="AB25" s="59"/>
      <c r="AC25" s="59">
        <v>0.76853039483027297</v>
      </c>
      <c r="AD25" s="59"/>
      <c r="AE25" s="59">
        <v>317.94050516772415</v>
      </c>
      <c r="AF25" s="59"/>
      <c r="AG25" s="59">
        <v>2.5819128811879426</v>
      </c>
      <c r="AH25" s="59"/>
      <c r="AI25" s="59">
        <v>332.94856548309326</v>
      </c>
      <c r="AJ25" s="59"/>
      <c r="AK25" s="59">
        <v>20.711473511844332</v>
      </c>
      <c r="AL25" s="59"/>
      <c r="AM25" s="59">
        <v>0.25929151849681559</v>
      </c>
      <c r="AO25" s="59">
        <v>5.1216462120862474</v>
      </c>
      <c r="AQ25" s="2">
        <v>17.894915255044378</v>
      </c>
      <c r="AS25" s="2">
        <v>9.5098891358262244E-2</v>
      </c>
      <c r="AU25" s="2">
        <v>0.13321877311428912</v>
      </c>
      <c r="AW25" s="2">
        <v>0.2189945199640454</v>
      </c>
      <c r="AY25" s="2">
        <v>5.4725058513969728E-3</v>
      </c>
      <c r="BA25" s="2">
        <v>0.38247951757525045</v>
      </c>
      <c r="BC25" s="2">
        <v>-0.67421741978694705</v>
      </c>
      <c r="BE25" s="2">
        <v>3.274269933023662E-3</v>
      </c>
      <c r="BG25" s="2">
        <v>0.65401437317826749</v>
      </c>
      <c r="BI25" s="2">
        <v>3269.9673131416253</v>
      </c>
      <c r="BK25" s="2">
        <v>0.3938225336184949</v>
      </c>
      <c r="BM25" s="2">
        <v>182.73164563994553</v>
      </c>
      <c r="BO25" s="2">
        <v>0.38247951757525045</v>
      </c>
      <c r="BQ25" s="2">
        <v>23.726707056709753</v>
      </c>
      <c r="BR25" s="2"/>
      <c r="BS25" s="2">
        <v>0.3938225336184949</v>
      </c>
      <c r="BT25" s="2"/>
      <c r="BU25" s="2">
        <v>24.343285641308583</v>
      </c>
      <c r="BW25" s="2">
        <v>0.29101115463013372</v>
      </c>
      <c r="BY25" s="2">
        <v>0.97040698667798275</v>
      </c>
      <c r="CA25" s="2">
        <v>0.67491048060348524</v>
      </c>
      <c r="CC25" s="2">
        <v>0.82214702105001503</v>
      </c>
    </row>
    <row r="26" spans="1:81" x14ac:dyDescent="0.25">
      <c r="A26" s="43" t="s">
        <v>88</v>
      </c>
      <c r="B26" s="53"/>
      <c r="C26" s="59">
        <v>0.34365936684412995</v>
      </c>
      <c r="E26" s="59">
        <f t="shared" si="0"/>
        <v>0.35324801837325548</v>
      </c>
      <c r="G26" s="59">
        <v>152.79267241428116</v>
      </c>
      <c r="I26" s="59">
        <v>53.973708752298798</v>
      </c>
      <c r="K26" s="59">
        <v>198.73805609723604</v>
      </c>
      <c r="L26" s="60"/>
      <c r="M26" s="59">
        <v>0.10830163709746693</v>
      </c>
      <c r="N26" s="59"/>
      <c r="O26" s="59">
        <v>5.3866386093098052E-2</v>
      </c>
      <c r="P26" s="59"/>
      <c r="Q26" s="59">
        <v>0.22928343225152495</v>
      </c>
      <c r="R26" s="59"/>
      <c r="S26" s="59">
        <v>0.39410498834643393</v>
      </c>
      <c r="T26" s="59"/>
      <c r="U26" s="59">
        <v>0.92883042592757037</v>
      </c>
      <c r="V26" s="59"/>
      <c r="W26" s="59">
        <v>5.3086995785246602E-2</v>
      </c>
      <c r="X26" s="59"/>
      <c r="Y26" s="59">
        <v>0.88696748657705937</v>
      </c>
      <c r="AA26" s="59">
        <v>338.2154628251788</v>
      </c>
      <c r="AB26" s="59"/>
      <c r="AC26" s="59">
        <v>0.75458221272966397</v>
      </c>
      <c r="AD26" s="59"/>
      <c r="AE26" s="59">
        <v>337.36368376360809</v>
      </c>
      <c r="AF26" s="59"/>
      <c r="AG26" s="59">
        <v>2.6661390431030521</v>
      </c>
      <c r="AH26" s="59"/>
      <c r="AI26" s="59">
        <v>331.49659633636475</v>
      </c>
      <c r="AJ26" s="59"/>
      <c r="AK26" s="59">
        <v>20.115183648832861</v>
      </c>
      <c r="AL26" s="59"/>
      <c r="AM26" s="59">
        <v>0.30209819277357597</v>
      </c>
      <c r="AO26" s="59">
        <v>-2.0268281976556324</v>
      </c>
      <c r="AQ26" s="2">
        <v>16.869866874680365</v>
      </c>
      <c r="AS26" s="2">
        <v>0.13493527978148392</v>
      </c>
      <c r="AU26" s="2">
        <v>0.12530350775388549</v>
      </c>
      <c r="AW26" s="2">
        <v>0.58239848031117858</v>
      </c>
      <c r="AY26" s="2">
        <v>4.9338237113352437E-3</v>
      </c>
      <c r="BA26" s="2">
        <v>1.0349354316740726</v>
      </c>
      <c r="BC26" s="2">
        <v>-0.80948833014052834</v>
      </c>
      <c r="BE26" s="2">
        <v>-0.61852049688915489</v>
      </c>
      <c r="BG26" s="2">
        <v>0.92072004881600988</v>
      </c>
      <c r="BI26" s="2">
        <v>3419.2277352598931</v>
      </c>
      <c r="BK26" s="2">
        <v>1.1234103385789858</v>
      </c>
      <c r="BM26" s="2">
        <v>202.68255586484449</v>
      </c>
      <c r="BO26" s="2">
        <v>1.0349354316740726</v>
      </c>
      <c r="BQ26" s="2">
        <v>24.809732656546259</v>
      </c>
      <c r="BR26" s="2"/>
      <c r="BS26" s="2">
        <v>1.1234103385789858</v>
      </c>
      <c r="BT26" s="2"/>
      <c r="BU26" s="2">
        <v>25.396835210387874</v>
      </c>
      <c r="BW26" s="2">
        <v>0.54805187033472713</v>
      </c>
      <c r="BY26" s="2">
        <v>0.99553620753309446</v>
      </c>
      <c r="CA26" s="2">
        <v>0.87527170204648652</v>
      </c>
      <c r="CC26" s="2">
        <v>0.90996765351243769</v>
      </c>
    </row>
    <row r="27" spans="1:81" x14ac:dyDescent="0.25">
      <c r="A27" s="43" t="s">
        <v>89</v>
      </c>
      <c r="B27" s="53"/>
      <c r="C27" s="59">
        <v>0.27541251199777878</v>
      </c>
      <c r="E27" s="59">
        <f t="shared" si="0"/>
        <v>0.3667898860559069</v>
      </c>
      <c r="G27" s="59">
        <v>713.16203744834547</v>
      </c>
      <c r="I27" s="59">
        <v>261.58062245507705</v>
      </c>
      <c r="K27" s="59">
        <v>195.38984615354133</v>
      </c>
      <c r="L27" s="60"/>
      <c r="M27" s="59">
        <v>8.6859330217835276E-2</v>
      </c>
      <c r="N27" s="59"/>
      <c r="O27" s="59">
        <v>5.138724735165489E-2</v>
      </c>
      <c r="P27" s="59"/>
      <c r="Q27" s="59">
        <v>0.23417528480881994</v>
      </c>
      <c r="R27" s="59"/>
      <c r="S27" s="59">
        <v>0.37609805882814951</v>
      </c>
      <c r="T27" s="59"/>
      <c r="U27" s="59">
        <v>0.87665448657337997</v>
      </c>
      <c r="V27" s="59"/>
      <c r="W27" s="59">
        <v>5.3105535701117479E-2</v>
      </c>
      <c r="X27" s="59"/>
      <c r="Y27" s="59">
        <v>0.84254247600046051</v>
      </c>
      <c r="AA27" s="59">
        <v>323.03290973441375</v>
      </c>
      <c r="AB27" s="59"/>
      <c r="AC27" s="59">
        <v>0.73690090943336151</v>
      </c>
      <c r="AD27" s="59"/>
      <c r="AE27" s="59">
        <v>324.16307118369747</v>
      </c>
      <c r="AF27" s="59"/>
      <c r="AG27" s="59">
        <v>2.432820575670954</v>
      </c>
      <c r="AH27" s="59"/>
      <c r="AI27" s="59">
        <v>332.28695392608643</v>
      </c>
      <c r="AJ27" s="59"/>
      <c r="AK27" s="59">
        <v>19.105014344218652</v>
      </c>
      <c r="AL27" s="59"/>
      <c r="AM27" s="59">
        <v>0.2764345942673172</v>
      </c>
      <c r="AO27" s="59">
        <v>2.7849556181285209</v>
      </c>
      <c r="AQ27" s="2">
        <v>17.62481620009282</v>
      </c>
      <c r="AS27" s="2">
        <v>9.1778735695394936E-2</v>
      </c>
      <c r="AU27" s="2">
        <v>0.12771585867099949</v>
      </c>
      <c r="AW27" s="2">
        <v>0.14414043861816167</v>
      </c>
      <c r="AY27" s="2">
        <v>5.0974880572318927E-3</v>
      </c>
      <c r="BA27" s="2">
        <v>0.26792111634476257</v>
      </c>
      <c r="BC27" s="2">
        <v>-0.6683250573462316</v>
      </c>
      <c r="BE27" s="2">
        <v>0.34999943977276493</v>
      </c>
      <c r="BG27" s="2">
        <v>0.27718333498488434</v>
      </c>
      <c r="BI27" s="2">
        <v>3457.5492874550619</v>
      </c>
      <c r="BK27" s="2">
        <v>0.2509829984952886</v>
      </c>
      <c r="BM27" s="2">
        <v>196.17505500209717</v>
      </c>
      <c r="BO27" s="2">
        <v>0.26792111634476257</v>
      </c>
      <c r="BQ27" s="2">
        <v>25.087791779412424</v>
      </c>
      <c r="BR27" s="2"/>
      <c r="BS27" s="2">
        <v>0.2509829984952886</v>
      </c>
      <c r="BT27" s="2"/>
      <c r="BU27" s="2">
        <v>25.054665599423394</v>
      </c>
      <c r="BW27" s="2">
        <v>0.26673865566680249</v>
      </c>
      <c r="BY27" s="2">
        <v>0.93950033142483169</v>
      </c>
      <c r="CA27" s="2">
        <v>0.65170780912079518</v>
      </c>
      <c r="CC27" s="2">
        <v>0.85464848839593466</v>
      </c>
    </row>
    <row r="28" spans="1:81" x14ac:dyDescent="0.25">
      <c r="B28" s="53"/>
      <c r="C28" s="59"/>
      <c r="E28" s="59"/>
      <c r="G28" s="59"/>
      <c r="I28" s="59"/>
      <c r="K28" s="59"/>
      <c r="L28" s="60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O28" s="59"/>
      <c r="BQ28" s="2"/>
      <c r="BR28" s="2"/>
      <c r="BS28" s="2"/>
      <c r="BT28" s="2"/>
      <c r="BU28" s="2"/>
    </row>
    <row r="29" spans="1:81" ht="15.6" x14ac:dyDescent="0.3">
      <c r="A29" s="34" t="s">
        <v>53</v>
      </c>
      <c r="B29" s="53"/>
      <c r="C29" s="59"/>
      <c r="E29" s="59"/>
      <c r="G29" s="59"/>
      <c r="I29" s="59"/>
      <c r="K29" s="59"/>
      <c r="L29" s="60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O29" s="59"/>
      <c r="BQ29" s="2"/>
      <c r="BR29" s="2"/>
      <c r="BS29" s="2"/>
      <c r="BT29" s="2"/>
      <c r="BU29" s="2"/>
    </row>
    <row r="30" spans="1:81" x14ac:dyDescent="0.25">
      <c r="A30" s="43" t="s">
        <v>90</v>
      </c>
      <c r="B30" s="53"/>
      <c r="C30" s="59">
        <v>0.22248090930064848</v>
      </c>
      <c r="E30" s="59">
        <f t="shared" si="0"/>
        <v>0.45901947853072533</v>
      </c>
      <c r="G30" s="59">
        <v>684.19746059206443</v>
      </c>
      <c r="I30" s="59">
        <v>314.05996157301593</v>
      </c>
      <c r="K30" s="59">
        <v>161.9951411390835</v>
      </c>
      <c r="L30" s="60"/>
      <c r="M30" s="59">
        <v>7.0186727797595896E-2</v>
      </c>
      <c r="N30" s="59"/>
      <c r="O30" s="59">
        <v>5.0398744200318923E-2</v>
      </c>
      <c r="P30" s="59"/>
      <c r="Q30" s="59">
        <v>0.28136713425688059</v>
      </c>
      <c r="R30" s="59"/>
      <c r="S30" s="59">
        <v>0.36724044184626853</v>
      </c>
      <c r="T30" s="59"/>
      <c r="U30" s="59">
        <v>1.1891331476691656</v>
      </c>
      <c r="V30" s="59"/>
      <c r="W30" s="59">
        <v>5.2871890924876291E-2</v>
      </c>
      <c r="X30" s="59"/>
      <c r="Y30" s="59">
        <v>1.148178058190934</v>
      </c>
      <c r="AA30" s="59">
        <v>316.96920845436796</v>
      </c>
      <c r="AB30" s="59"/>
      <c r="AC30" s="59">
        <v>0.8691667413999663</v>
      </c>
      <c r="AD30" s="59"/>
      <c r="AE30" s="59">
        <v>317.60616584572159</v>
      </c>
      <c r="AF30" s="59"/>
      <c r="AG30" s="59">
        <v>3.2431422757772199</v>
      </c>
      <c r="AH30" s="59"/>
      <c r="AI30" s="59">
        <v>322.28052616119385</v>
      </c>
      <c r="AJ30" s="59"/>
      <c r="AK30" s="59">
        <v>26.081822912402025</v>
      </c>
      <c r="AL30" s="59"/>
      <c r="AM30" s="59">
        <v>0.2614387735823584</v>
      </c>
      <c r="AO30" s="59">
        <v>1.6480417759307358</v>
      </c>
      <c r="AQ30" s="2">
        <v>17.583071025462388</v>
      </c>
      <c r="AS30" s="2">
        <v>9.4994876029521641E-2</v>
      </c>
      <c r="AU30" s="2">
        <v>0.14295637886834001</v>
      </c>
      <c r="AW30" s="2">
        <v>0.13349830187333386</v>
      </c>
      <c r="AY30" s="2">
        <v>6.1528888383115248E-3</v>
      </c>
      <c r="BA30" s="2">
        <v>0.2492218506310582</v>
      </c>
      <c r="BC30" s="2">
        <v>-0.67415192300621252</v>
      </c>
      <c r="BE30" s="2">
        <v>0.39562482689847922</v>
      </c>
      <c r="BG30" s="2">
        <v>0.12087703568618852</v>
      </c>
      <c r="BI30" s="2">
        <v>2857.6935952393274</v>
      </c>
      <c r="BK30" s="2">
        <v>0.22891675549427248</v>
      </c>
      <c r="BM30" s="2">
        <v>162.52528304646245</v>
      </c>
      <c r="BO30" s="2">
        <v>0.2492218506310582</v>
      </c>
      <c r="BQ30" s="2">
        <v>20.7352711201681</v>
      </c>
      <c r="BR30" s="2"/>
      <c r="BS30" s="2">
        <v>0.22891675549427248</v>
      </c>
      <c r="BT30" s="2"/>
      <c r="BU30" s="2">
        <v>23.234025938874282</v>
      </c>
      <c r="BW30" s="2">
        <v>0.26812310929805999</v>
      </c>
      <c r="BY30" s="2">
        <v>0.92452611775257942</v>
      </c>
      <c r="CA30" s="2">
        <v>0.65453829646049699</v>
      </c>
      <c r="CC30" s="2">
        <v>0.8693207095862816</v>
      </c>
    </row>
    <row r="31" spans="1:81" x14ac:dyDescent="0.25">
      <c r="A31" s="43" t="s">
        <v>91</v>
      </c>
      <c r="B31" s="53"/>
      <c r="C31" s="59">
        <v>0.24250393282945548</v>
      </c>
      <c r="E31" s="59">
        <f t="shared" si="0"/>
        <v>0.3240128840684352</v>
      </c>
      <c r="G31" s="59">
        <v>780.82324213736865</v>
      </c>
      <c r="I31" s="59">
        <v>252.99679063259492</v>
      </c>
      <c r="K31" s="59">
        <v>220.58515171181207</v>
      </c>
      <c r="L31" s="60"/>
      <c r="M31" s="59">
        <v>7.6505784757750786E-2</v>
      </c>
      <c r="N31" s="59"/>
      <c r="O31" s="59">
        <v>5.0297457541171764E-2</v>
      </c>
      <c r="P31" s="59"/>
      <c r="Q31" s="59">
        <v>0.21352219413963025</v>
      </c>
      <c r="R31" s="59"/>
      <c r="S31" s="59">
        <v>0.3684836972822883</v>
      </c>
      <c r="T31" s="59"/>
      <c r="U31" s="59">
        <v>0.88970563194765939</v>
      </c>
      <c r="V31" s="59"/>
      <c r="W31" s="59">
        <v>5.3157714752035692E-2</v>
      </c>
      <c r="X31" s="59"/>
      <c r="Y31" s="59">
        <v>0.84378191959843629</v>
      </c>
      <c r="AA31" s="59">
        <v>316.34757096490142</v>
      </c>
      <c r="AB31" s="59"/>
      <c r="AC31" s="59">
        <v>0.65832414437513309</v>
      </c>
      <c r="AD31" s="59"/>
      <c r="AE31" s="59">
        <v>318.52905172405514</v>
      </c>
      <c r="AF31" s="59"/>
      <c r="AG31" s="59">
        <v>2.4325114919462161</v>
      </c>
      <c r="AH31" s="59"/>
      <c r="AI31" s="59">
        <v>334.51497554779053</v>
      </c>
      <c r="AJ31" s="59"/>
      <c r="AK31" s="59">
        <v>19.125531702747399</v>
      </c>
      <c r="AL31" s="59"/>
      <c r="AM31" s="59">
        <v>0.32993473856289457</v>
      </c>
      <c r="AO31" s="59">
        <v>5.4309689882011298</v>
      </c>
      <c r="AQ31" s="2">
        <v>18.221166356793855</v>
      </c>
      <c r="AS31" s="2">
        <v>9.5765804392682063E-2</v>
      </c>
      <c r="AU31" s="2">
        <v>0.11922938374324334</v>
      </c>
      <c r="AW31" s="2">
        <v>0.14520946316306729</v>
      </c>
      <c r="AY31" s="2">
        <v>4.5144122885690382E-3</v>
      </c>
      <c r="BA31" s="2">
        <v>0.3067521195033715</v>
      </c>
      <c r="BC31" s="2">
        <v>-0.61986160750529662</v>
      </c>
      <c r="BE31" s="2">
        <v>0.29876142011553175</v>
      </c>
      <c r="BG31" s="2">
        <v>0.26090893396272719</v>
      </c>
      <c r="BI31" s="2">
        <v>4036.2211495241022</v>
      </c>
      <c r="BK31" s="2">
        <v>0.29277107775957278</v>
      </c>
      <c r="BM31" s="2">
        <v>221.51277643207382</v>
      </c>
      <c r="BO31" s="2">
        <v>0.3067521195033715</v>
      </c>
      <c r="BQ31" s="2">
        <v>29.286603705786629</v>
      </c>
      <c r="BR31" s="2"/>
      <c r="BS31" s="2">
        <v>0.29277107775957278</v>
      </c>
      <c r="BT31" s="2"/>
      <c r="BU31" s="2">
        <v>26.410831825250998</v>
      </c>
      <c r="BW31" s="2">
        <v>0.30321470222556079</v>
      </c>
      <c r="BY31" s="2">
        <v>0.95002892332459288</v>
      </c>
      <c r="CA31" s="2">
        <v>0.73309568239527767</v>
      </c>
      <c r="CC31" s="2">
        <v>0.88671713902641536</v>
      </c>
    </row>
    <row r="32" spans="1:81" x14ac:dyDescent="0.25">
      <c r="A32" s="43" t="s">
        <v>92</v>
      </c>
      <c r="B32" s="53"/>
      <c r="C32" s="59">
        <v>0.23914979661960925</v>
      </c>
      <c r="E32" s="59">
        <f t="shared" si="0"/>
        <v>0.51348392845031665</v>
      </c>
      <c r="G32" s="59">
        <v>322.87645168037375</v>
      </c>
      <c r="I32" s="59">
        <v>165.79186881293717</v>
      </c>
      <c r="K32" s="59">
        <v>146.14439094981151</v>
      </c>
      <c r="L32" s="60"/>
      <c r="M32" s="59">
        <v>7.5403177101054944E-2</v>
      </c>
      <c r="N32" s="59"/>
      <c r="O32" s="59">
        <v>5.22496145686537E-2</v>
      </c>
      <c r="P32" s="59"/>
      <c r="Q32" s="59">
        <v>0.31016633747039279</v>
      </c>
      <c r="R32" s="59"/>
      <c r="S32" s="59">
        <v>0.38263597292916851</v>
      </c>
      <c r="T32" s="59"/>
      <c r="U32" s="59">
        <v>1.3331425592925064</v>
      </c>
      <c r="V32" s="59"/>
      <c r="W32" s="59">
        <v>5.3136967134142642E-2</v>
      </c>
      <c r="X32" s="59"/>
      <c r="Y32" s="59">
        <v>1.291906665222442</v>
      </c>
      <c r="AA32" s="59">
        <v>328.31821032016677</v>
      </c>
      <c r="AB32" s="59"/>
      <c r="AC32" s="59">
        <v>0.9916165485502465</v>
      </c>
      <c r="AD32" s="59"/>
      <c r="AE32" s="59">
        <v>328.97578566331009</v>
      </c>
      <c r="AF32" s="59"/>
      <c r="AG32" s="59">
        <v>3.7461438405947729</v>
      </c>
      <c r="AH32" s="59"/>
      <c r="AI32" s="59">
        <v>333.63163471221924</v>
      </c>
      <c r="AJ32" s="59"/>
      <c r="AK32" s="59">
        <v>29.287500270400084</v>
      </c>
      <c r="AL32" s="59"/>
      <c r="AM32" s="59">
        <v>0.24726089647907085</v>
      </c>
      <c r="AO32" s="59">
        <v>1.592602091416083</v>
      </c>
      <c r="AQ32" s="2">
        <v>16.730781328625945</v>
      </c>
      <c r="AS32" s="2">
        <v>9.9647371163592513E-2</v>
      </c>
      <c r="AU32" s="2">
        <v>0.15267476323968523</v>
      </c>
      <c r="AW32" s="2">
        <v>0.21947184341747525</v>
      </c>
      <c r="AY32" s="2">
        <v>6.8008402355715361E-3</v>
      </c>
      <c r="BA32" s="2">
        <v>0.37171435329357821</v>
      </c>
      <c r="BC32" s="2">
        <v>-0.69648791636465224</v>
      </c>
      <c r="BE32" s="2">
        <v>-1.943150045793389E-2</v>
      </c>
      <c r="BG32" s="2">
        <v>0.59248906077115382</v>
      </c>
      <c r="BI32" s="2">
        <v>2460.1050383622055</v>
      </c>
      <c r="BK32" s="2">
        <v>0.38670487260466202</v>
      </c>
      <c r="BM32" s="2">
        <v>147.04065458993406</v>
      </c>
      <c r="BO32" s="2">
        <v>0.37171435329357821</v>
      </c>
      <c r="BQ32" s="2">
        <v>17.850389922667613</v>
      </c>
      <c r="BR32" s="2"/>
      <c r="BS32" s="2">
        <v>0.38670487260466202</v>
      </c>
      <c r="BT32" s="2"/>
      <c r="BU32" s="2">
        <v>22.44939712612652</v>
      </c>
      <c r="BW32" s="2">
        <v>0.29944606637089111</v>
      </c>
      <c r="BY32" s="2">
        <v>0.96624241819152812</v>
      </c>
      <c r="CA32" s="2">
        <v>0.65047753998777591</v>
      </c>
      <c r="CC32" s="2">
        <v>0.80708920257480476</v>
      </c>
    </row>
    <row r="33" spans="1:81" x14ac:dyDescent="0.25">
      <c r="A33" s="43" t="s">
        <v>93</v>
      </c>
      <c r="B33" s="53"/>
      <c r="C33" s="59">
        <v>0.3814302703700358</v>
      </c>
      <c r="E33" s="59">
        <f t="shared" si="0"/>
        <v>0.39649934768410949</v>
      </c>
      <c r="G33" s="59">
        <v>461.08376918305777</v>
      </c>
      <c r="I33" s="59">
        <v>182.8194137088129</v>
      </c>
      <c r="K33" s="59">
        <v>177.43018626387695</v>
      </c>
      <c r="L33" s="60"/>
      <c r="M33" s="59">
        <v>0.1203558938120935</v>
      </c>
      <c r="N33" s="59"/>
      <c r="O33" s="59">
        <v>4.9710152995884292E-2</v>
      </c>
      <c r="P33" s="59"/>
      <c r="Q33" s="59">
        <v>0.2542946281045172</v>
      </c>
      <c r="R33" s="59"/>
      <c r="S33" s="59">
        <v>0.36348626048307564</v>
      </c>
      <c r="T33" s="59"/>
      <c r="U33" s="59">
        <v>0.9646139017283597</v>
      </c>
      <c r="V33" s="59"/>
      <c r="W33" s="59">
        <v>5.305629954814229E-2</v>
      </c>
      <c r="X33" s="59"/>
      <c r="Y33" s="59">
        <v>0.93345843278346552</v>
      </c>
      <c r="AA33" s="59">
        <v>312.74186170016526</v>
      </c>
      <c r="AB33" s="59"/>
      <c r="AC33" s="59">
        <v>0.77529869224751491</v>
      </c>
      <c r="AD33" s="59"/>
      <c r="AE33" s="59">
        <v>314.81428298657295</v>
      </c>
      <c r="AF33" s="59"/>
      <c r="AG33" s="59">
        <v>2.6110829011884267</v>
      </c>
      <c r="AH33" s="59"/>
      <c r="AI33" s="59">
        <v>330.18410205841064</v>
      </c>
      <c r="AJ33" s="59"/>
      <c r="AK33" s="59">
        <v>21.174480241534329</v>
      </c>
      <c r="AL33" s="59"/>
      <c r="AM33" s="59">
        <v>0.25231043724020524</v>
      </c>
      <c r="AO33" s="59">
        <v>5.2825803088362449</v>
      </c>
      <c r="AQ33" s="2">
        <v>18.030890741123969</v>
      </c>
      <c r="AS33" s="2">
        <v>9.1063312285031034E-2</v>
      </c>
      <c r="AU33" s="2">
        <v>0.13508650357852994</v>
      </c>
      <c r="AW33" s="2">
        <v>0.19230263517427726</v>
      </c>
      <c r="AY33" s="2">
        <v>5.6040765759657399E-3</v>
      </c>
      <c r="BA33" s="2">
        <v>0.33656713900451524</v>
      </c>
      <c r="BC33" s="2">
        <v>-0.69120784039308181</v>
      </c>
      <c r="BE33" s="2">
        <v>0.11180124092718349</v>
      </c>
      <c r="BG33" s="2">
        <v>0.56175228159387569</v>
      </c>
      <c r="BI33" s="2">
        <v>3217.459736088053</v>
      </c>
      <c r="BK33" s="2">
        <v>0.3386986738427249</v>
      </c>
      <c r="BM33" s="2">
        <v>178.44153027614044</v>
      </c>
      <c r="BO33" s="2">
        <v>0.33656713900451524</v>
      </c>
      <c r="BQ33" s="2">
        <v>23.345714899998931</v>
      </c>
      <c r="BR33" s="2"/>
      <c r="BS33" s="2">
        <v>0.3386986738427249</v>
      </c>
      <c r="BT33" s="2"/>
      <c r="BU33" s="2">
        <v>24.105042418206207</v>
      </c>
      <c r="BW33" s="2">
        <v>0.27846263684852152</v>
      </c>
      <c r="BY33" s="2">
        <v>0.96364755133250657</v>
      </c>
      <c r="CA33" s="2">
        <v>0.65088813398170942</v>
      </c>
      <c r="CC33" s="2">
        <v>0.82072301521432545</v>
      </c>
    </row>
    <row r="36" spans="1:81" x14ac:dyDescent="0.25">
      <c r="A36" s="2" t="s">
        <v>61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81" ht="16.2" x14ac:dyDescent="0.35">
      <c r="A37" s="2" t="s">
        <v>222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81" x14ac:dyDescent="0.25">
      <c r="A38" s="2" t="s">
        <v>153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81" ht="16.2" x14ac:dyDescent="0.35">
      <c r="A39" s="2" t="s">
        <v>223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81" x14ac:dyDescent="0.25">
      <c r="A40" s="2" t="s">
        <v>94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81" x14ac:dyDescent="0.25">
      <c r="A41" s="2" t="s">
        <v>96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81" x14ac:dyDescent="0.25">
      <c r="A42" s="2" t="s">
        <v>95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81" x14ac:dyDescent="0.25">
      <c r="A43" s="2" t="s">
        <v>98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81" x14ac:dyDescent="0.25">
      <c r="A44" s="2" t="s">
        <v>71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</row>
  </sheetData>
  <mergeCells count="3">
    <mergeCell ref="A1:I1"/>
    <mergeCell ref="C2:E2"/>
    <mergeCell ref="AA2:A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ECCF1-56A2-4844-B349-D2B2316456A2}">
  <dimension ref="A1:M52"/>
  <sheetViews>
    <sheetView zoomScale="87" zoomScaleNormal="145" workbookViewId="0">
      <selection activeCell="N18" sqref="N18"/>
    </sheetView>
  </sheetViews>
  <sheetFormatPr baseColWidth="10" defaultRowHeight="13.8" x14ac:dyDescent="0.25"/>
  <cols>
    <col min="1" max="1" width="24" style="6" customWidth="1"/>
    <col min="2" max="2" width="2.77734375" style="2" customWidth="1"/>
    <col min="3" max="4" width="12.77734375" style="2" customWidth="1"/>
    <col min="5" max="5" width="2.77734375" style="2" customWidth="1"/>
    <col min="6" max="7" width="12.77734375" style="2" customWidth="1"/>
    <col min="8" max="8" width="2.77734375" style="2" customWidth="1"/>
    <col min="9" max="9" width="25.21875" style="2" customWidth="1"/>
    <col min="10" max="10" width="2.77734375" style="2" customWidth="1"/>
    <col min="11" max="11" width="13" style="2" bestFit="1" customWidth="1"/>
    <col min="12" max="12" width="1.6640625" style="2" customWidth="1"/>
    <col min="13" max="13" width="11.5546875" style="2" customWidth="1"/>
    <col min="14" max="16" width="11.5546875" style="2"/>
    <col min="17" max="17" width="13.88671875" style="2" bestFit="1" customWidth="1"/>
    <col min="18" max="16384" width="11.5546875" style="2"/>
  </cols>
  <sheetData>
    <row r="1" spans="1:13" ht="19.2" customHeight="1" x14ac:dyDescent="0.25">
      <c r="C1" s="67" t="s">
        <v>224</v>
      </c>
      <c r="D1" s="68"/>
      <c r="F1" s="67" t="s">
        <v>225</v>
      </c>
      <c r="G1" s="68"/>
      <c r="K1" s="87" t="s">
        <v>234</v>
      </c>
      <c r="L1" s="88"/>
      <c r="M1" s="89"/>
    </row>
    <row r="2" spans="1:13" ht="5.4" customHeight="1" x14ac:dyDescent="0.25"/>
    <row r="3" spans="1:13" s="70" customFormat="1" ht="27.6" x14ac:dyDescent="0.3">
      <c r="A3" s="69" t="s">
        <v>227</v>
      </c>
      <c r="C3" s="71" t="s">
        <v>229</v>
      </c>
      <c r="D3" s="72" t="s">
        <v>230</v>
      </c>
      <c r="F3" s="71" t="s">
        <v>229</v>
      </c>
      <c r="G3" s="72" t="s">
        <v>230</v>
      </c>
      <c r="I3" s="69" t="s">
        <v>228</v>
      </c>
      <c r="K3" s="86" t="s">
        <v>115</v>
      </c>
      <c r="L3" s="86"/>
      <c r="M3" s="86" t="s">
        <v>116</v>
      </c>
    </row>
    <row r="4" spans="1:13" ht="7.8" customHeight="1" x14ac:dyDescent="0.25">
      <c r="I4" s="73"/>
    </row>
    <row r="5" spans="1:13" ht="14.4" x14ac:dyDescent="0.25">
      <c r="A5" s="74">
        <v>0</v>
      </c>
      <c r="C5" s="84">
        <v>8050</v>
      </c>
      <c r="D5" s="84">
        <v>205</v>
      </c>
      <c r="E5" s="75"/>
      <c r="F5" s="84">
        <v>28056</v>
      </c>
      <c r="G5" s="84">
        <v>159</v>
      </c>
      <c r="I5" s="76">
        <v>313000000</v>
      </c>
      <c r="K5" s="66">
        <f>(8*(($C5*$C$48*0.9928)/($C$44*10^9))*(EXP($C$40*$I5)-1))+(7*(($C5*$C$48*0.0072)/($C$45*10^9))*(EXP($C$41*$I5)-1))+(6*(($D5*$C$48)/($C$46*10^9))*(EXP($C$42*$I5)-1))</f>
        <v>8472267352782559</v>
      </c>
      <c r="M5" s="66">
        <f>(8*(($F5*$C$48*0.9928)/($C$44*10^9))*(EXP($C$40*$I5)-1))+(7*(($F5*$C$48*0.0072)/($C$45*10^9))*(EXP($C$41*$I5)-1))+(6*(($G5*$C$48)/($C$46*10^9))*(EXP($C$42*$I5)-1))</f>
        <v>2.9392703904556616E+16</v>
      </c>
    </row>
    <row r="6" spans="1:13" ht="14.4" x14ac:dyDescent="0.25">
      <c r="A6" s="77">
        <f t="shared" ref="A6:A36" si="0">A5+10000000</f>
        <v>10000000</v>
      </c>
      <c r="C6" s="84">
        <f>(($C$5*0.9928)*EXP($C$40*A6))+(($C$5*0.0072)*EXP($C$41*A6))</f>
        <v>8062.9809121191283</v>
      </c>
      <c r="D6" s="84">
        <f>$D$5*EXP($C$42*A6)</f>
        <v>205.1014488438384</v>
      </c>
      <c r="E6" s="75"/>
      <c r="F6" s="84">
        <f>(($F$5*0.9928)*EXP($C$40*A6))+(($F$5*0.0072)*EXP($C$41*A6))</f>
        <v>28101.24130067258</v>
      </c>
      <c r="G6" s="84">
        <f>$G$5*EXP($C$42*A6)</f>
        <v>159.07868471302586</v>
      </c>
      <c r="I6" s="78">
        <f>I5-10000000</f>
        <v>303000000</v>
      </c>
      <c r="K6" s="66">
        <f>(8*(($C6*$C$48*0.9928)/($C$44*10^9))*(EXP($C$40*$I6)-1))+(7*(($C6*$C$48*0.0072)/($C$45*10^9))*(EXP($C$41*$I6)-1))+(6*(($D6*$C$48)/($C$46*10^9))*(EXP($C$42*$I6)-1))</f>
        <v>8206772086628157</v>
      </c>
      <c r="M6" s="66">
        <f>(8*(($F6*$C$48*0.9928)/($C$44*10^9))*(EXP($C$40*$I6)-1))+(7*(($F6*$C$48*0.0072)/($C$45*10^9))*(EXP($C$41*$I6)-1))+(6*(($G6*$C$48)/($C$46*10^9))*(EXP($C$42*$I6)-1))</f>
        <v>2.847167570490204E+16</v>
      </c>
    </row>
    <row r="7" spans="1:13" ht="14.4" x14ac:dyDescent="0.25">
      <c r="A7" s="77">
        <f t="shared" si="0"/>
        <v>20000000</v>
      </c>
      <c r="C7" s="84">
        <f>(($C$5*0.9928)*EXP($C$40*A7))+(($C$5*0.0072)*EXP($C$41*A7))</f>
        <v>8075.9867633527901</v>
      </c>
      <c r="D7" s="84">
        <f>$D$5*EXP($C$42*A7)</f>
        <v>205.2029478919105</v>
      </c>
      <c r="E7" s="75"/>
      <c r="F7" s="84">
        <f>(($F$5*0.9928)*EXP($C$40*A7))+(($F$5*0.0072)*EXP($C$41*A7))</f>
        <v>28146.569519580855</v>
      </c>
      <c r="G7" s="84">
        <f>$G$5*EXP($C$42*A7)</f>
        <v>159.15740836494521</v>
      </c>
      <c r="I7" s="78">
        <f t="shared" ref="I7:I36" si="1">I6-10000000</f>
        <v>293000000</v>
      </c>
      <c r="K7" s="66">
        <f>(8*(($C7*$C$48*0.9928)/($C$44*10^9))*(EXP($C$40*$I7)-1))+(7*(($C7*$C$48*0.0072)/($C$45*10^9))*(EXP($C$41*$I7)-1))+(6*(($D7*$C$48)/($C$46*10^9))*(EXP($C$42*$I7)-1))</f>
        <v>7940952497009139</v>
      </c>
      <c r="M7" s="66">
        <f>(8*(($F7*$C$48*0.9928)/($C$44*10^9))*(EXP($C$40*$I7)-1))+(7*(($F7*$C$48*0.0072)/($C$45*10^9))*(EXP($C$41*$I7)-1))+(6*(($G7*$C$48)/($C$46*10^9))*(EXP($C$42*$I7)-1))</f>
        <v>2.7549519285779052E+16</v>
      </c>
    </row>
    <row r="8" spans="1:13" ht="14.4" x14ac:dyDescent="0.25">
      <c r="A8" s="77">
        <f t="shared" si="0"/>
        <v>30000000</v>
      </c>
      <c r="C8" s="84">
        <f>(($C$5*0.9928)*EXP($C$40*A8))+(($C$5*0.0072)*EXP($C$41*A8))</f>
        <v>8089.0176397939895</v>
      </c>
      <c r="D8" s="84">
        <f>$D$5*EXP($C$42*A8)</f>
        <v>205.30449716906105</v>
      </c>
      <c r="E8" s="75"/>
      <c r="F8" s="84">
        <f>(($F$5*0.9928)*EXP($C$40*A8))+(($F$5*0.0072)*EXP($C$41*A8))</f>
        <v>28191.984956777658</v>
      </c>
      <c r="G8" s="84">
        <f>$G$5*EXP($C$42*A8)</f>
        <v>159.23617097502782</v>
      </c>
      <c r="I8" s="78">
        <f t="shared" si="1"/>
        <v>283000000</v>
      </c>
      <c r="K8" s="66">
        <f>(8*(($C8*$C$48*0.9928)/($C$44*10^9))*(EXP($C$40*$I8)-1))+(7*(($C8*$C$48*0.0072)/($C$45*10^9))*(EXP($C$41*$I8)-1))+(6*(($D8*$C$48)/($C$46*10^9))*(EXP($C$42*$I8)-1))</f>
        <v>7674806757227661</v>
      </c>
      <c r="M8" s="66">
        <f>(8*(($F8*$C$48*0.9928)/($C$44*10^9))*(EXP($C$40*$I8)-1))+(7*(($F8*$C$48*0.0072)/($C$45*10^9))*(EXP($C$41*$I8)-1))+(6*(($G8*$C$48)/($C$46*10^9))*(EXP($C$42*$I8)-1))</f>
        <v>2.662622828179686E+16</v>
      </c>
    </row>
    <row r="9" spans="1:13" ht="14.4" x14ac:dyDescent="0.25">
      <c r="A9" s="77">
        <f t="shared" si="0"/>
        <v>40000000</v>
      </c>
      <c r="C9" s="84">
        <f>(($C$5*0.9928)*EXP($C$40*A9))+(($C$5*0.0072)*EXP($C$41*A9))</f>
        <v>8102.0736281382815</v>
      </c>
      <c r="D9" s="84">
        <f>$D$5*EXP($C$42*A9)</f>
        <v>205.40609670014697</v>
      </c>
      <c r="E9" s="75"/>
      <c r="F9" s="84">
        <f>(($F$5*0.9928)*EXP($C$40*A9))+(($F$5*0.0072)*EXP($C$41*A9))</f>
        <v>28237.487914415851</v>
      </c>
      <c r="G9" s="84">
        <f>$G$5*EXP($C$42*A9)</f>
        <v>159.31497256255304</v>
      </c>
      <c r="I9" s="78">
        <f t="shared" si="1"/>
        <v>273000000</v>
      </c>
      <c r="K9" s="66">
        <f>(8*(($C9*$C$48*0.9928)/($C$44*10^9))*(EXP($C$40*$I9)-1))+(7*(($C9*$C$48*0.0072)/($C$45*10^9))*(EXP($C$41*$I9)-1))+(6*(($D9*$C$48)/($C$46*10^9))*(EXP($C$42*$I9)-1))</f>
        <v>7408333040840299</v>
      </c>
      <c r="M9" s="66">
        <f>(8*(($F9*$C$48*0.9928)/($C$44*10^9))*(EXP($C$40*$I9)-1))+(7*(($F9*$C$48*0.0072)/($C$45*10^9))*(EXP($C$41*$I9)-1))+(6*(($G9*$C$48)/($C$46*10^9))*(EXP($C$42*$I9)-1))</f>
        <v>2.5701796328451876E+16</v>
      </c>
    </row>
    <row r="10" spans="1:13" ht="14.4" x14ac:dyDescent="0.25">
      <c r="A10" s="77">
        <f t="shared" si="0"/>
        <v>50000000</v>
      </c>
      <c r="C10" s="84">
        <f>(($C$5*0.9928)*EXP($C$40*A10))+(($C$5*0.0072)*EXP($C$41*A10))</f>
        <v>8115.1548156893305</v>
      </c>
      <c r="D10" s="84">
        <f>$D$5*EXP($C$42*A10)</f>
        <v>205.50774651003766</v>
      </c>
      <c r="E10" s="75"/>
      <c r="F10" s="84">
        <f>(($F$5*0.9928)*EXP($C$40*A10))+(($F$5*0.0072)*EXP($C$41*A10))</f>
        <v>28283.078696767683</v>
      </c>
      <c r="G10" s="84">
        <f>$G$5*EXP($C$42*A10)</f>
        <v>159.39381314680969</v>
      </c>
      <c r="I10" s="78">
        <f t="shared" si="1"/>
        <v>263000000</v>
      </c>
      <c r="K10" s="66">
        <f>(8*(($C10*$C$48*0.9928)/($C$44*10^9))*(EXP($C$40*$I10)-1))+(7*(($C10*$C$48*0.0072)/($C$45*10^9))*(EXP($C$41*$I10)-1))+(6*(($D10*$C$48)/($C$46*10^9))*(EXP($C$42*$I10)-1))</f>
        <v>7141529521540238</v>
      </c>
      <c r="M10" s="66">
        <f>(8*(($F10*$C$48*0.9928)/($C$44*10^9))*(EXP($C$40*$I10)-1))+(7*(($F10*$C$48*0.0072)/($C$45*10^9))*(EXP($C$41*$I10)-1))+(6*(($G10*$C$48)/($C$46*10^9))*(EXP($C$42*$I10)-1))</f>
        <v>2.4776217061717164E+16</v>
      </c>
    </row>
    <row r="11" spans="1:13" ht="14.4" x14ac:dyDescent="0.25">
      <c r="A11" s="77">
        <f t="shared" si="0"/>
        <v>60000000</v>
      </c>
      <c r="C11" s="84">
        <f>(($C$5*0.9928)*EXP($C$40*A11))+(($C$5*0.0072)*EXP($C$41*A11))</f>
        <v>8128.2612903645668</v>
      </c>
      <c r="D11" s="84">
        <f>$D$5*EXP($C$42*A11)</f>
        <v>205.60944662361462</v>
      </c>
      <c r="E11" s="75"/>
      <c r="F11" s="84">
        <f>(($F$5*0.9928)*EXP($C$40*A11))+(($F$5*0.0072)*EXP($C$41*A11))</f>
        <v>28328.757610244509</v>
      </c>
      <c r="G11" s="84">
        <f>$G$5*EXP($C$42*A11)</f>
        <v>159.4726927470962</v>
      </c>
      <c r="I11" s="78">
        <f t="shared" si="1"/>
        <v>253000000</v>
      </c>
      <c r="K11" s="66">
        <f>(8*(($C11*$C$48*0.9928)/($C$44*10^9))*(EXP($C$40*$I11)-1))+(7*(($C11*$C$48*0.0072)/($C$45*10^9))*(EXP($C$41*$I11)-1))+(6*(($D11*$C$48)/($C$46*10^9))*(EXP($C$42*$I11)-1))</f>
        <v>6874394373039193</v>
      </c>
      <c r="M11" s="66">
        <f>(8*(($F11*$C$48*0.9928)/($C$44*10^9))*(EXP($C$40*$I11)-1))+(7*(($F11*$C$48*0.0072)/($C$45*10^9))*(EXP($C$41*$I11)-1))+(6*(($G11*$C$48)/($C$46*10^9))*(EXP($C$42*$I11)-1))</f>
        <v>2.3849484117630888E+16</v>
      </c>
    </row>
    <row r="12" spans="1:13" ht="14.4" x14ac:dyDescent="0.25">
      <c r="A12" s="77">
        <f t="shared" si="0"/>
        <v>70000000</v>
      </c>
      <c r="C12" s="84">
        <f>(($C$5*0.9928)*EXP($C$40*A12))+(($C$5*0.0072)*EXP($C$41*A12))</f>
        <v>8141.3931407008467</v>
      </c>
      <c r="D12" s="84">
        <f>$D$5*EXP($C$42*A12)</f>
        <v>205.71119706577176</v>
      </c>
      <c r="E12" s="75"/>
      <c r="F12" s="84">
        <f>(($F$5*0.9928)*EXP($C$40*A12))+(($F$5*0.0072)*EXP($C$41*A12))</f>
        <v>28374.524963416516</v>
      </c>
      <c r="G12" s="84">
        <f>$G$5*EXP($C$42*A12)</f>
        <v>159.55161138272052</v>
      </c>
      <c r="I12" s="78">
        <f t="shared" si="1"/>
        <v>243000000</v>
      </c>
      <c r="K12" s="66">
        <f>(8*(($C12*$C$48*0.9928)/($C$44*10^9))*(EXP($C$40*$I12)-1))+(7*(($C12*$C$48*0.0072)/($C$45*10^9))*(EXP($C$41*$I12)-1))+(6*(($D12*$C$48)/($C$46*10^9))*(EXP($C$42*$I12)-1))</f>
        <v>6606925768949123</v>
      </c>
      <c r="M12" s="66">
        <f>(8*(($F12*$C$48*0.9928)/($C$44*10^9))*(EXP($C$40*$I12)-1))+(7*(($F12*$C$48*0.0072)/($C$45*10^9))*(EXP($C$41*$I12)-1))+(6*(($G12*$C$48)/($C$46*10^9))*(EXP($C$42*$I12)-1))</f>
        <v>2.292159113188404E+16</v>
      </c>
    </row>
    <row r="13" spans="1:13" ht="14.4" x14ac:dyDescent="0.25">
      <c r="A13" s="77">
        <f t="shared" si="0"/>
        <v>80000000</v>
      </c>
      <c r="C13" s="84">
        <f>(($C$5*0.9928)*EXP($C$40*A13))+(($C$5*0.0072)*EXP($C$41*A13))</f>
        <v>8154.5504558602097</v>
      </c>
      <c r="D13" s="84">
        <f>$D$5*EXP($C$42*A13)</f>
        <v>205.81299786141528</v>
      </c>
      <c r="E13" s="75"/>
      <c r="F13" s="84">
        <f>(($F$5*0.9928)*EXP($C$40*A13))+(($F$5*0.0072)*EXP($C$41*A13))</f>
        <v>28420.381067032806</v>
      </c>
      <c r="G13" s="84">
        <f>$G$5*EXP($C$42*A13)</f>
        <v>159.63056907300015</v>
      </c>
      <c r="I13" s="78">
        <f t="shared" si="1"/>
        <v>233000000</v>
      </c>
      <c r="K13" s="66">
        <f>(8*(($C13*$C$48*0.9928)/($C$44*10^9))*(EXP($C$40*$I13)-1))+(7*(($C13*$C$48*0.0072)/($C$45*10^9))*(EXP($C$41*$I13)-1))+(6*(($D13*$C$48)/($C$46*10^9))*(EXP($C$42*$I13)-1))</f>
        <v>6339121882663749</v>
      </c>
      <c r="M13" s="66">
        <f>(8*(($F13*$C$48*0.9928)/($C$44*10^9))*(EXP($C$40*$I13)-1))+(7*(($F13*$C$48*0.0072)/($C$45*10^9))*(EXP($C$41*$I13)-1))+(6*(($G13*$C$48)/($C$46*10^9))*(EXP($C$42*$I13)-1))</f>
        <v>2.1992531739407556E+16</v>
      </c>
    </row>
    <row r="14" spans="1:13" ht="14.4" x14ac:dyDescent="0.25">
      <c r="A14" s="77">
        <f t="shared" si="0"/>
        <v>90000000</v>
      </c>
      <c r="C14" s="84">
        <f>(($C$5*0.9928)*EXP($C$40*A14))+(($C$5*0.0072)*EXP($C$41*A14))</f>
        <v>8167.733325635676</v>
      </c>
      <c r="D14" s="84">
        <f>$D$5*EXP($C$42*A14)</f>
        <v>205.91484903546387</v>
      </c>
      <c r="E14" s="75"/>
      <c r="F14" s="84">
        <f>(($F$5*0.9928)*EXP($C$40*A14))+(($F$5*0.0072)*EXP($C$41*A14))</f>
        <v>28466.326234041557</v>
      </c>
      <c r="G14" s="84">
        <f>$G$5*EXP($C$42*A14)</f>
        <v>159.7095658372622</v>
      </c>
      <c r="I14" s="78">
        <f t="shared" si="1"/>
        <v>223000000</v>
      </c>
      <c r="K14" s="66">
        <f>(8*(($C14*$C$48*0.9928)/($C$44*10^9))*(EXP($C$40*$I14)-1))+(7*(($C14*$C$48*0.0072)/($C$45*10^9))*(EXP($C$41*$I14)-1))+(6*(($D14*$C$48)/($C$46*10^9))*(EXP($C$42*$I14)-1))</f>
        <v>6070980887239624</v>
      </c>
      <c r="M14" s="66">
        <f>(8*(($F14*$C$48*0.9928)/($C$44*10^9))*(EXP($C$40*$I14)-1))+(7*(($F14*$C$48*0.0072)/($C$45*10^9))*(EXP($C$41*$I14)-1))+(6*(($G14*$C$48)/($C$46*10^9))*(EXP($C$42*$I14)-1))</f>
        <v>2.1062299573957756E+16</v>
      </c>
    </row>
    <row r="15" spans="1:13" ht="14.4" x14ac:dyDescent="0.25">
      <c r="A15" s="77">
        <f t="shared" si="0"/>
        <v>100000000</v>
      </c>
      <c r="C15" s="84">
        <f>(($C$5*0.9928)*EXP($C$40*A15))+(($C$5*0.0072)*EXP($C$41*A15))</f>
        <v>8180.9418404570879</v>
      </c>
      <c r="D15" s="84">
        <f>$D$5*EXP($C$42*A15)</f>
        <v>206.01675061284826</v>
      </c>
      <c r="E15" s="75"/>
      <c r="F15" s="84">
        <f>(($F$5*0.9928)*EXP($C$40*A15))+(($F$5*0.0072)*EXP($C$41*A15))</f>
        <v>28512.360779610441</v>
      </c>
      <c r="G15" s="84">
        <f>$G$5*EXP($C$42*A15)</f>
        <v>159.78860169484329</v>
      </c>
      <c r="I15" s="78">
        <f t="shared" si="1"/>
        <v>213000000</v>
      </c>
      <c r="K15" s="66">
        <f>(8*(($C15*$C$48*0.9928)/($C$44*10^9))*(EXP($C$40*$I15)-1))+(7*(($C15*$C$48*0.0072)/($C$45*10^9))*(EXP($C$41*$I15)-1))+(6*(($D15*$C$48)/($C$46*10^9))*(EXP($C$42*$I15)-1))</f>
        <v>5802500955277122</v>
      </c>
      <c r="M15" s="66">
        <f>(8*(($F15*$C$48*0.9928)/($C$44*10^9))*(EXP($C$40*$I15)-1))+(7*(($F15*$C$48*0.0072)/($C$45*10^9))*(EXP($C$41*$I15)-1))+(6*(($G15*$C$48)/($C$46*10^9))*(EXP($C$42*$I15)-1))</f>
        <v>2.0130888267701624E+16</v>
      </c>
    </row>
    <row r="16" spans="1:13" ht="14.4" x14ac:dyDescent="0.25">
      <c r="A16" s="77">
        <f t="shared" si="0"/>
        <v>110000000</v>
      </c>
      <c r="C16" s="84">
        <f>(($C$5*0.9928)*EXP($C$40*A16))+(($C$5*0.0072)*EXP($C$41*A16))</f>
        <v>8194.1760913970393</v>
      </c>
      <c r="D16" s="84">
        <f>$D$5*EXP($C$42*A16)</f>
        <v>206.11870261851172</v>
      </c>
      <c r="E16" s="75"/>
      <c r="F16" s="84">
        <f>(($F$5*0.9928)*EXP($C$40*A16))+(($F$5*0.0072)*EXP($C$41*A16))</f>
        <v>28558.485021147244</v>
      </c>
      <c r="G16" s="84">
        <f>$G$5*EXP($C$42*A16)</f>
        <v>159.86767666508956</v>
      </c>
      <c r="I16" s="78">
        <f t="shared" si="1"/>
        <v>203000000</v>
      </c>
      <c r="K16" s="66">
        <f>(8*(($C16*$C$48*0.9928)/($C$44*10^9))*(EXP($C$40*$I16)-1))+(7*(($C16*$C$48*0.0072)/($C$45*10^9))*(EXP($C$41*$I16)-1))+(6*(($D16*$C$48)/($C$46*10^9))*(EXP($C$42*$I16)-1))</f>
        <v>5533680258800845</v>
      </c>
      <c r="M16" s="66">
        <f>(8*(($F16*$C$48*0.9928)/($C$44*10^9))*(EXP($C$40*$I16)-1))+(7*(($F16*$C$48*0.0072)/($C$45*10^9))*(EXP($C$41*$I16)-1))+(6*(($G16*$C$48)/($C$46*10^9))*(EXP($C$42*$I16)-1))</f>
        <v>1.919829145079996E+16</v>
      </c>
    </row>
    <row r="17" spans="1:13" ht="14.4" x14ac:dyDescent="0.25">
      <c r="A17" s="77">
        <f t="shared" si="0"/>
        <v>120000000</v>
      </c>
      <c r="C17" s="84">
        <f>(($C$5*0.9928)*EXP($C$40*A17))+(($C$5*0.0072)*EXP($C$41*A17))</f>
        <v>8207.4361701768321</v>
      </c>
      <c r="D17" s="84">
        <f>$D$5*EXP($C$42*A17)</f>
        <v>206.22070507740983</v>
      </c>
      <c r="E17" s="75"/>
      <c r="F17" s="84">
        <f>(($F$5*0.9928)*EXP($C$40*A17))+(($F$5*0.0072)*EXP($C$41*A17))</f>
        <v>28604.699278320644</v>
      </c>
      <c r="G17" s="84">
        <f>$G$5*EXP($C$42*A17)</f>
        <v>159.9467907673569</v>
      </c>
      <c r="I17" s="78">
        <f t="shared" si="1"/>
        <v>193000000</v>
      </c>
      <c r="K17" s="66">
        <f>(8*(($C17*$C$48*0.9928)/($C$44*10^9))*(EXP($C$40*$I17)-1))+(7*(($C17*$C$48*0.0072)/($C$45*10^9))*(EXP($C$41*$I17)-1))+(6*(($D17*$C$48)/($C$46*10^9))*(EXP($C$42*$I17)-1))</f>
        <v>5264516969139996</v>
      </c>
      <c r="M17" s="66">
        <f>(8*(($F17*$C$48*0.9928)/($C$44*10^9))*(EXP($C$40*$I17)-1))+(7*(($F17*$C$48*0.0072)/($C$45*10^9))*(EXP($C$41*$I17)-1))+(6*(($G17*$C$48)/($C$46*10^9))*(EXP($C$42*$I17)-1))</f>
        <v>1.8264502750990464E+16</v>
      </c>
    </row>
    <row r="18" spans="1:13" ht="14.4" x14ac:dyDescent="0.25">
      <c r="A18" s="77">
        <f t="shared" si="0"/>
        <v>130000000</v>
      </c>
      <c r="C18" s="84">
        <f>(($C$5*0.9928)*EXP($C$40*A18))+(($C$5*0.0072)*EXP($C$41*A18))</f>
        <v>8220.7221691725081</v>
      </c>
      <c r="D18" s="84">
        <f>$D$5*EXP($C$42*A18)</f>
        <v>206.3227580145105</v>
      </c>
      <c r="E18" s="75"/>
      <c r="F18" s="84">
        <f>(($F$5*0.9928)*EXP($C$40*A18))+(($F$5*0.0072)*EXP($C$41*A18))</f>
        <v>28651.00387308123</v>
      </c>
      <c r="G18" s="84">
        <f>$G$5*EXP($C$42*A18)</f>
        <v>160.02594402101059</v>
      </c>
      <c r="I18" s="78">
        <f t="shared" si="1"/>
        <v>183000000</v>
      </c>
      <c r="K18" s="66">
        <f>(8*(($C18*$C$48*0.9928)/($C$44*10^9))*(EXP($C$40*$I18)-1))+(7*(($C18*$C$48*0.0072)/($C$45*10^9))*(EXP($C$41*$I18)-1))+(6*(($D18*$C$48)/($C$46*10^9))*(EXP($C$42*$I18)-1))</f>
        <v>4995009256808331</v>
      </c>
      <c r="M18" s="66">
        <f>(8*(($F18*$C$48*0.9928)/($C$44*10^9))*(EXP($C$40*$I18)-1))+(7*(($F18*$C$48*0.0072)/($C$45*10^9))*(EXP($C$41*$I18)-1))+(6*(($G18*$C$48)/($C$46*10^9))*(EXP($C$42*$I18)-1))</f>
        <v>1.7329515793169374E+16</v>
      </c>
    </row>
    <row r="19" spans="1:13" ht="14.4" x14ac:dyDescent="0.25">
      <c r="A19" s="77">
        <f t="shared" si="0"/>
        <v>140000000</v>
      </c>
      <c r="C19" s="84">
        <f>(($C$5*0.9928)*EXP($C$40*A19))+(($C$5*0.0072)*EXP($C$41*A19))</f>
        <v>8234.0341814209405</v>
      </c>
      <c r="D19" s="84">
        <f>$D$5*EXP($C$42*A19)</f>
        <v>206.42486145479398</v>
      </c>
      <c r="E19" s="75"/>
      <c r="F19" s="84">
        <f>(($F$5*0.9928)*EXP($C$40*A19))+(($F$5*0.0072)*EXP($C$41*A19))</f>
        <v>28697.399129682723</v>
      </c>
      <c r="G19" s="84">
        <f>$G$5*EXP($C$42*A19)</f>
        <v>160.10513644542559</v>
      </c>
      <c r="I19" s="78">
        <f t="shared" si="1"/>
        <v>173000000</v>
      </c>
      <c r="K19" s="66">
        <f>(8*(($C19*$C$48*0.9928)/($C$44*10^9))*(EXP($C$40*$I19)-1))+(7*(($C19*$C$48*0.0072)/($C$45*10^9))*(EXP($C$41*$I19)-1))+(6*(($D19*$C$48)/($C$46*10^9))*(EXP($C$42*$I19)-1))</f>
        <v>4725155291383524</v>
      </c>
      <c r="M19" s="66">
        <f>(8*(($F19*$C$48*0.9928)/($C$44*10^9))*(EXP($C$40*$I19)-1))+(7*(($F19*$C$48*0.0072)/($C$45*10^9))*(EXP($C$41*$I19)-1))+(6*(($G19*$C$48)/($C$46*10^9))*(EXP($C$42*$I19)-1))</f>
        <v>1.6393324198970958E+16</v>
      </c>
    </row>
    <row r="20" spans="1:13" ht="14.4" x14ac:dyDescent="0.25">
      <c r="A20" s="77">
        <f t="shared" si="0"/>
        <v>150000000</v>
      </c>
      <c r="C20" s="84">
        <f>(($C$5*0.9928)*EXP($C$40*A20))+(($C$5*0.0072)*EXP($C$41*A20))</f>
        <v>8247.372300625977</v>
      </c>
      <c r="D20" s="84">
        <f>$D$5*EXP($C$42*A20)</f>
        <v>206.527015423253</v>
      </c>
      <c r="E20" s="75"/>
      <c r="F20" s="84">
        <f>(($F$5*0.9928)*EXP($C$40*A20))+(($F$5*0.0072)*EXP($C$41*A20))</f>
        <v>28743.885374703405</v>
      </c>
      <c r="G20" s="84">
        <f>$G$5*EXP($C$42*A20)</f>
        <v>160.18436805998647</v>
      </c>
      <c r="I20" s="78">
        <f t="shared" si="1"/>
        <v>163000000</v>
      </c>
      <c r="K20" s="66">
        <f>(8*(($C20*$C$48*0.9928)/($C$44*10^9))*(EXP($C$40*$I20)-1))+(7*(($C20*$C$48*0.0072)/($C$45*10^9))*(EXP($C$41*$I20)-1))+(6*(($D20*$C$48)/($C$46*10^9))*(EXP($C$42*$I20)-1))</f>
        <v>4454953241386709.5</v>
      </c>
      <c r="M20" s="66">
        <f>(8*(($F20*$C$48*0.9928)/($C$44*10^9))*(EXP($C$40*$I20)-1))+(7*(($F20*$C$48*0.0072)/($C$45*10^9))*(EXP($C$41*$I20)-1))+(6*(($G20*$C$48)/($C$46*10^9))*(EXP($C$42*$I20)-1))</f>
        <v>1.5455921586347768E+16</v>
      </c>
    </row>
    <row r="21" spans="1:13" ht="14.4" x14ac:dyDescent="0.25">
      <c r="A21" s="77">
        <f t="shared" si="0"/>
        <v>160000000</v>
      </c>
      <c r="C21" s="84">
        <f>(($C$5*0.9928)*EXP($C$40*A21))+(($C$5*0.0072)*EXP($C$41*A21))</f>
        <v>8260.7366211646458</v>
      </c>
      <c r="D21" s="84">
        <f>$D$5*EXP($C$42*A21)</f>
        <v>206.62921994489238</v>
      </c>
      <c r="E21" s="75"/>
      <c r="F21" s="84">
        <f>(($F$5*0.9928)*EXP($C$40*A21))+(($F$5*0.0072)*EXP($C$41*A21))</f>
        <v>28790.462937067739</v>
      </c>
      <c r="G21" s="84">
        <f>$G$5*EXP($C$42*A21)</f>
        <v>160.26363888408724</v>
      </c>
      <c r="I21" s="78">
        <f t="shared" si="1"/>
        <v>153000000</v>
      </c>
      <c r="K21" s="66">
        <f>(8*(($C21*$C$48*0.9928)/($C$44*10^9))*(EXP($C$40*$I21)-1))+(7*(($C21*$C$48*0.0072)/($C$45*10^9))*(EXP($C$41*$I21)-1))+(6*(($D21*$C$48)/($C$46*10^9))*(EXP($C$42*$I21)-1))</f>
        <v>4184401274161114.5</v>
      </c>
      <c r="M21" s="66">
        <f>(8*(($F21*$C$48*0.9928)/($C$44*10^9))*(EXP($C$40*$I21)-1))+(7*(($F21*$C$48*0.0072)/($C$45*10^9))*(EXP($C$41*$I21)-1))+(6*(($G21*$C$48)/($C$46*10^9))*(EXP($C$42*$I21)-1))</f>
        <v>1.4517301569147602E+16</v>
      </c>
    </row>
    <row r="22" spans="1:13" ht="14.4" x14ac:dyDescent="0.25">
      <c r="A22" s="77">
        <f t="shared" si="0"/>
        <v>170000000</v>
      </c>
      <c r="C22" s="84">
        <f>(($C$5*0.9928)*EXP($C$40*A22))+(($C$5*0.0072)*EXP($C$41*A22))</f>
        <v>8274.1272380934242</v>
      </c>
      <c r="D22" s="84">
        <f>$D$5*EXP($C$42*A22)</f>
        <v>206.73147504472965</v>
      </c>
      <c r="E22" s="75"/>
      <c r="F22" s="84">
        <f>(($F$5*0.9928)*EXP($C$40*A22))+(($F$5*0.0072)*EXP($C$41*A22))</f>
        <v>28837.132148068216</v>
      </c>
      <c r="G22" s="84">
        <f>$G$5*EXP($C$42*A22)</f>
        <v>160.34294893713178</v>
      </c>
      <c r="I22" s="78">
        <f t="shared" si="1"/>
        <v>143000000</v>
      </c>
      <c r="K22" s="66">
        <f>(8*(($C22*$C$48*0.9928)/($C$44*10^9))*(EXP($C$40*$I22)-1))+(7*(($C22*$C$48*0.0072)/($C$45*10^9))*(EXP($C$41*$I22)-1))+(6*(($D22*$C$48)/($C$46*10^9))*(EXP($C$42*$I22)-1))</f>
        <v>3913497555750656</v>
      </c>
      <c r="M22" s="66">
        <f>(8*(($F22*$C$48*0.9928)/($C$44*10^9))*(EXP($C$40*$I22)-1))+(7*(($F22*$C$48*0.0072)/($C$45*10^9))*(EXP($C$41*$I22)-1))+(6*(($G22*$C$48)/($C$46*10^9))*(EXP($C$42*$I22)-1))</f>
        <v>1.3577457756690414E+16</v>
      </c>
    </row>
    <row r="23" spans="1:13" ht="14.4" x14ac:dyDescent="0.25">
      <c r="A23" s="77">
        <f t="shared" si="0"/>
        <v>180000000</v>
      </c>
      <c r="C23" s="84">
        <f>(($C$5*0.9928)*EXP($C$40*A23))+(($C$5*0.0072)*EXP($C$41*A23))</f>
        <v>8287.5442471545721</v>
      </c>
      <c r="D23" s="84">
        <f>$D$5*EXP($C$42*A23)</f>
        <v>206.83378074779446</v>
      </c>
      <c r="E23" s="75"/>
      <c r="F23" s="84">
        <f>(($F$5*0.9928)*EXP($C$40*A23))+(($F$5*0.0072)*EXP($C$41*A23))</f>
        <v>28883.893341387415</v>
      </c>
      <c r="G23" s="84">
        <f>$G$5*EXP($C$42*A23)</f>
        <v>160.42229823853327</v>
      </c>
      <c r="I23" s="78">
        <f t="shared" si="1"/>
        <v>133000000</v>
      </c>
      <c r="K23" s="66">
        <f>(8*(($C23*$C$48*0.9928)/($C$44*10^9))*(EXP($C$40*$I23)-1))+(7*(($C23*$C$48*0.0072)/($C$45*10^9))*(EXP($C$41*$I23)-1))+(6*(($D23*$C$48)/($C$46*10^9))*(EXP($C$42*$I23)-1))</f>
        <v>3642240250777998.5</v>
      </c>
      <c r="M23" s="66">
        <f>(8*(($F23*$C$48*0.9928)/($C$44*10^9))*(EXP($C$40*$I23)-1))+(7*(($F23*$C$48*0.0072)/($C$45*10^9))*(EXP($C$41*$I23)-1))+(6*(($G23*$C$48)/($C$46*10^9))*(EXP($C$42*$I23)-1))</f>
        <v>1.2636383753343274E+16</v>
      </c>
    </row>
    <row r="24" spans="1:13" ht="14.4" x14ac:dyDescent="0.25">
      <c r="A24" s="77">
        <f t="shared" si="0"/>
        <v>190000000</v>
      </c>
      <c r="C24" s="84">
        <f>(($C$5*0.9928)*EXP($C$40*A24))+(($C$5*0.0072)*EXP($C$41*A24))</f>
        <v>8300.9877447825165</v>
      </c>
      <c r="D24" s="84">
        <f>$D$5*EXP($C$42*A24)</f>
        <v>206.936137079129</v>
      </c>
      <c r="E24" s="75"/>
      <c r="F24" s="84">
        <f>(($F$5*0.9928)*EXP($C$40*A24))+(($F$5*0.0072)*EXP($C$41*A24))</f>
        <v>28930.74685312029</v>
      </c>
      <c r="G24" s="84">
        <f>$G$5*EXP($C$42*A24)</f>
        <v>160.50168680771469</v>
      </c>
      <c r="I24" s="78">
        <f t="shared" si="1"/>
        <v>123000000</v>
      </c>
      <c r="K24" s="66">
        <f>(8*(($C24*$C$48*0.9928)/($C$44*10^9))*(EXP($C$40*$I24)-1))+(7*(($C24*$C$48*0.0072)/($C$45*10^9))*(EXP($C$41*$I24)-1))+(6*(($D24*$C$48)/($C$46*10^9))*(EXP($C$42*$I24)-1))</f>
        <v>3370627522322378</v>
      </c>
      <c r="M24" s="66">
        <f>(8*(($F24*$C$48*0.9928)/($C$44*10^9))*(EXP($C$40*$I24)-1))+(7*(($F24*$C$48*0.0072)/($C$45*10^9))*(EXP($C$41*$I24)-1))+(6*(($G24*$C$48)/($C$46*10^9))*(EXP($C$42*$I24)-1))</f>
        <v>1.1694073158094644E+16</v>
      </c>
    </row>
    <row r="25" spans="1:13" ht="14.4" x14ac:dyDescent="0.25">
      <c r="A25" s="77">
        <f t="shared" si="0"/>
        <v>200000000</v>
      </c>
      <c r="C25" s="84">
        <f>(($C$5*0.9928)*EXP($C$40*A25))+(($C$5*0.0072)*EXP($C$41*A25))</f>
        <v>8314.4578281103131</v>
      </c>
      <c r="D25" s="84">
        <f>$D$5*EXP($C$42*A25)</f>
        <v>207.03854406378784</v>
      </c>
      <c r="E25" s="75"/>
      <c r="F25" s="84">
        <f>(($F$5*0.9928)*EXP($C$40*A25))+(($F$5*0.0072)*EXP($C$41*A25))</f>
        <v>28977.69302179664</v>
      </c>
      <c r="G25" s="84">
        <f>$G$5*EXP($C$42*A25)</f>
        <v>160.58111466410861</v>
      </c>
      <c r="I25" s="78">
        <f t="shared" si="1"/>
        <v>113000000</v>
      </c>
      <c r="K25" s="66">
        <f>(8*(($C25*$C$48*0.9928)/($C$44*10^9))*(EXP($C$40*$I25)-1))+(7*(($C25*$C$48*0.0072)/($C$45*10^9))*(EXP($C$41*$I25)-1))+(6*(($D25*$C$48)/($C$46*10^9))*(EXP($C$42*$I25)-1))</f>
        <v>3098657531796795</v>
      </c>
      <c r="M25" s="66">
        <f>(8*(($F25*$C$48*0.9928)/($C$44*10^9))*(EXP($C$40*$I25)-1))+(7*(($F25*$C$48*0.0072)/($C$45*10^9))*(EXP($C$41*$I25)-1))+(6*(($G25*$C$48)/($C$46*10^9))*(EXP($C$42*$I25)-1))</f>
        <v>1.0750519564126258E+16</v>
      </c>
    </row>
    <row r="26" spans="1:13" ht="14.4" x14ac:dyDescent="0.25">
      <c r="A26" s="77">
        <f t="shared" si="0"/>
        <v>210000000</v>
      </c>
      <c r="C26" s="84">
        <f>(($C$5*0.9928)*EXP($C$40*A26))+(($C$5*0.0072)*EXP($C$41*A26))</f>
        <v>8327.9545949761559</v>
      </c>
      <c r="D26" s="84">
        <f>$D$5*EXP($C$42*A26)</f>
        <v>207.14100172683783</v>
      </c>
      <c r="E26" s="75"/>
      <c r="F26" s="84">
        <f>(($F$5*0.9928)*EXP($C$40*A26))+(($F$5*0.0072)*EXP($C$41*A26))</f>
        <v>29024.732188403857</v>
      </c>
      <c r="G26" s="84">
        <f>$G$5*EXP($C$42*A26)</f>
        <v>160.66058182715713</v>
      </c>
      <c r="I26" s="78">
        <f t="shared" si="1"/>
        <v>103000000</v>
      </c>
      <c r="K26" s="66">
        <f>(8*(($C26*$C$48*0.9928)/($C$44*10^9))*(EXP($C$40*$I26)-1))+(7*(($C26*$C$48*0.0072)/($C$45*10^9))*(EXP($C$41*$I26)-1))+(6*(($D26*$C$48)/($C$46*10^9))*(EXP($C$42*$I26)-1))</f>
        <v>2826328438824925.5</v>
      </c>
      <c r="M26" s="66">
        <f>(8*(($F26*$C$48*0.9928)/($C$44*10^9))*(EXP($C$40*$I26)-1))+(7*(($F26*$C$48*0.0072)/($C$45*10^9))*(EXP($C$41*$I26)-1))+(6*(($G26*$C$48)/($C$46*10^9))*(EXP($C$42*$I26)-1))</f>
        <v>9805716558384234</v>
      </c>
    </row>
    <row r="27" spans="1:13" ht="14.4" x14ac:dyDescent="0.25">
      <c r="A27" s="77">
        <f t="shared" si="0"/>
        <v>220000000</v>
      </c>
      <c r="C27" s="84">
        <f>(($C$5*0.9928)*EXP($C$40*A27))+(($C$5*0.0072)*EXP($C$41*A27))</f>
        <v>8341.4781439299641</v>
      </c>
      <c r="D27" s="84">
        <f>$D$5*EXP($C$42*A27)</f>
        <v>207.2435100933584</v>
      </c>
      <c r="E27" s="75"/>
      <c r="F27" s="84">
        <f>(($F$5*0.9928)*EXP($C$40*A27))+(($F$5*0.0072)*EXP($C$41*A27))</f>
        <v>29071.864696409826</v>
      </c>
      <c r="G27" s="84">
        <f>$G$5*EXP($C$42*A27)</f>
        <v>160.74008831631213</v>
      </c>
      <c r="I27" s="78">
        <f t="shared" si="1"/>
        <v>93000000</v>
      </c>
      <c r="K27" s="66">
        <f>(8*(($C27*$C$48*0.9928)/($C$44*10^9))*(EXP($C$40*$I27)-1))+(7*(($C27*$C$48*0.0072)/($C$45*10^9))*(EXP($C$41*$I27)-1))+(6*(($D27*$C$48)/($C$46*10^9))*(EXP($C$42*$I27)-1))</f>
        <v>2553638401117587</v>
      </c>
      <c r="M27" s="66">
        <f>(8*(($F27*$C$48*0.9928)/($C$44*10^9))*(EXP($C$40*$I27)-1))+(7*(($F27*$C$48*0.0072)/($C$45*10^9))*(EXP($C$41*$I27)-1))+(6*(($G27*$C$48)/($C$46*10^9))*(EXP($C$42*$I27)-1))</f>
        <v>8859657721148459</v>
      </c>
    </row>
    <row r="28" spans="1:13" ht="14.4" x14ac:dyDescent="0.25">
      <c r="A28" s="77">
        <f t="shared" si="0"/>
        <v>230000000</v>
      </c>
      <c r="C28" s="84">
        <f>(($C$5*0.9928)*EXP($C$40*A28))+(($C$5*0.0072)*EXP($C$41*A28))</f>
        <v>8355.0285742400229</v>
      </c>
      <c r="D28" s="84">
        <f>$D$5*EXP($C$42*A28)</f>
        <v>207.34606918844122</v>
      </c>
      <c r="E28" s="75"/>
      <c r="F28" s="84">
        <f>(($F$5*0.9928)*EXP($C$40*A28))+(($F$5*0.0072)*EXP($C$41*A28))</f>
        <v>29119.090891786102</v>
      </c>
      <c r="G28" s="84">
        <f>$G$5*EXP($C$42*A28)</f>
        <v>160.81963415103488</v>
      </c>
      <c r="I28" s="78">
        <f t="shared" si="1"/>
        <v>83000000</v>
      </c>
      <c r="K28" s="66">
        <f>(8*(($C28*$C$48*0.9928)/($C$44*10^9))*(EXP($C$40*$I28)-1))+(7*(($C28*$C$48*0.0072)/($C$45*10^9))*(EXP($C$41*$I28)-1))+(6*(($D28*$C$48)/($C$46*10^9))*(EXP($C$42*$I28)-1))</f>
        <v>2280585574348786</v>
      </c>
      <c r="M28" s="66">
        <f>(8*(($F28*$C$48*0.9928)/($C$44*10^9))*(EXP($C$40*$I28)-1))+(7*(($F28*$C$48*0.0072)/($C$45*10^9))*(EXP($C$41*$I28)-1))+(6*(($G28*$C$48)/($C$46*10^9))*(EXP($C$42*$I28)-1))</f>
        <v>7912336625600623</v>
      </c>
    </row>
    <row r="29" spans="1:13" ht="14.4" x14ac:dyDescent="0.25">
      <c r="A29" s="77">
        <f t="shared" si="0"/>
        <v>240000000</v>
      </c>
      <c r="C29" s="84">
        <f>(($C$5*0.9928)*EXP($C$40*A29))+(($C$5*0.0072)*EXP($C$41*A29))</f>
        <v>8368.6059858997014</v>
      </c>
      <c r="D29" s="84">
        <f>$D$5*EXP($C$42*A29)</f>
        <v>207.44867903719046</v>
      </c>
      <c r="E29" s="75"/>
      <c r="F29" s="84">
        <f>(($F$5*0.9928)*EXP($C$40*A29))+(($F$5*0.0072)*EXP($C$41*A29))</f>
        <v>29166.411123031306</v>
      </c>
      <c r="G29" s="84">
        <f>$G$5*EXP($C$42*A29)</f>
        <v>160.8992193507965</v>
      </c>
      <c r="I29" s="78">
        <f t="shared" si="1"/>
        <v>73000000</v>
      </c>
      <c r="K29" s="66">
        <f>(8*(($C29*$C$48*0.9928)/($C$44*10^9))*(EXP($C$40*$I29)-1))+(7*(($C29*$C$48*0.0072)/($C$45*10^9))*(EXP($C$41*$I29)-1))+(6*(($D29*$C$48)/($C$46*10^9))*(EXP($C$42*$I29)-1))</f>
        <v>2007168112031153.8</v>
      </c>
      <c r="M29" s="66">
        <f>(8*(($F29*$C$48*0.9928)/($C$44*10^9))*(EXP($C$40*$I29)-1))+(7*(($F29*$C$48*0.0072)/($C$45*10^9))*(EXP($C$41*$I29)-1))+(6*(($G29*$C$48)/($C$46*10^9))*(EXP($C$42*$I29)-1))</f>
        <v>6963746837390083</v>
      </c>
    </row>
    <row r="30" spans="1:13" ht="14.4" x14ac:dyDescent="0.25">
      <c r="A30" s="77">
        <f t="shared" si="0"/>
        <v>250000000</v>
      </c>
      <c r="C30" s="84">
        <f>(($C$5*0.9928)*EXP($C$40*A30))+(($C$5*0.0072)*EXP($C$41*A30))</f>
        <v>8382.2104796342228</v>
      </c>
      <c r="D30" s="84">
        <f>$D$5*EXP($C$42*A30)</f>
        <v>207.55133966472278</v>
      </c>
      <c r="E30" s="75"/>
      <c r="F30" s="84">
        <f>(($F$5*0.9928)*EXP($C$40*A30))+(($F$5*0.0072)*EXP($C$41*A30))</f>
        <v>29213.825741194752</v>
      </c>
      <c r="G30" s="84">
        <f>$G$5*EXP($C$42*A30)</f>
        <v>160.97884393507766</v>
      </c>
      <c r="I30" s="78">
        <f t="shared" si="1"/>
        <v>63000000</v>
      </c>
      <c r="K30" s="66">
        <f>(8*(($C30*$C$48*0.9928)/($C$44*10^9))*(EXP($C$40*$I30)-1))+(7*(($C30*$C$48*0.0072)/($C$45*10^9))*(EXP($C$41*$I30)-1))+(6*(($D30*$C$48)/($C$46*10^9))*(EXP($C$42*$I30)-1))</f>
        <v>1733384165391140.3</v>
      </c>
      <c r="M30" s="66">
        <f>(8*(($F30*$C$48*0.9928)/($C$44*10^9))*(EXP($C$40*$I30)-1))+(7*(($F30*$C$48*0.0072)/($C$45*10^9))*(EXP($C$41*$I30)-1))+(6*(($G30*$C$48)/($C$46*10^9))*(EXP($C$42*$I30)-1))</f>
        <v>6013881914198870</v>
      </c>
    </row>
    <row r="31" spans="1:13" ht="14.4" x14ac:dyDescent="0.25">
      <c r="A31" s="77">
        <f t="shared" si="0"/>
        <v>260000000</v>
      </c>
      <c r="C31" s="84">
        <f>(($C$5*0.9928)*EXP($C$40*A31))+(($C$5*0.0072)*EXP($C$41*A31))</f>
        <v>8395.842156907509</v>
      </c>
      <c r="D31" s="84">
        <f>$D$5*EXP($C$42*A31)</f>
        <v>207.65405109616714</v>
      </c>
      <c r="E31" s="75"/>
      <c r="F31" s="84">
        <f>(($F$5*0.9928)*EXP($C$40*A31))+(($F$5*0.0072)*EXP($C$41*A31))</f>
        <v>29261.335099900254</v>
      </c>
      <c r="G31" s="84">
        <f>$G$5*EXP($C$42*A31)</f>
        <v>161.05850792336867</v>
      </c>
      <c r="I31" s="78">
        <f t="shared" si="1"/>
        <v>53000000</v>
      </c>
      <c r="K31" s="66">
        <f>(8*(($C31*$C$48*0.9928)/($C$44*10^9))*(EXP($C$40*$I31)-1))+(7*(($C31*$C$48*0.0072)/($C$45*10^9))*(EXP($C$41*$I31)-1))+(6*(($D31*$C$48)/($C$46*10^9))*(EXP($C$42*$I31)-1))</f>
        <v>1459231883243525.5</v>
      </c>
      <c r="M31" s="66">
        <f>(8*(($F31*$C$48*0.9928)/($C$44*10^9))*(EXP($C$40*$I31)-1))+(7*(($F31*$C$48*0.0072)/($C$45*10^9))*(EXP($C$41*$I31)-1))+(6*(($G31*$C$48)/($C$46*10^9))*(EXP($C$42*$I31)-1))</f>
        <v>5062735405304360</v>
      </c>
    </row>
    <row r="32" spans="1:13" ht="14.4" x14ac:dyDescent="0.25">
      <c r="A32" s="77">
        <f t="shared" si="0"/>
        <v>270000000</v>
      </c>
      <c r="C32" s="84">
        <f>(($C$5*0.9928)*EXP($C$40*A32))+(($C$5*0.0072)*EXP($C$41*A32))</f>
        <v>8409.501119929093</v>
      </c>
      <c r="D32" s="84">
        <f>$D$5*EXP($C$42*A32)</f>
        <v>207.75681335666502</v>
      </c>
      <c r="E32" s="75"/>
      <c r="F32" s="84">
        <f>(($F$5*0.9928)*EXP($C$40*A32))+(($F$5*0.0072)*EXP($C$41*A32))</f>
        <v>29308.939555370263</v>
      </c>
      <c r="G32" s="84">
        <f>$G$5*EXP($C$42*A32)</f>
        <v>161.13821133516944</v>
      </c>
      <c r="I32" s="78">
        <f t="shared" si="1"/>
        <v>43000000</v>
      </c>
      <c r="K32" s="66">
        <f>(8*(($C32*$C$48*0.9928)/($C$44*10^9))*(EXP($C$40*$I32)-1))+(7*(($C32*$C$48*0.0072)/($C$45*10^9))*(EXP($C$41*$I32)-1))+(6*(($D32*$C$48)/($C$46*10^9))*(EXP($C$42*$I32)-1))</f>
        <v>1184709411865562.5</v>
      </c>
      <c r="M32" s="66">
        <f>(8*(($F32*$C$48*0.9928)/($C$44*10^9))*(EXP($C$40*$I32)-1))+(7*(($F32*$C$48*0.0072)/($C$45*10^9))*(EXP($C$41*$I32)-1))+(6*(($G32*$C$48)/($C$46*10^9))*(EXP($C$42*$I32)-1))</f>
        <v>4110300851140601.5</v>
      </c>
    </row>
    <row r="33" spans="1:13" ht="14.4" x14ac:dyDescent="0.25">
      <c r="A33" s="77">
        <f t="shared" si="0"/>
        <v>280000000</v>
      </c>
      <c r="C33" s="84">
        <f>(($C$5*0.9928)*EXP($C$40*A33))+(($C$5*0.0072)*EXP($C$41*A33))</f>
        <v>8423.1874716610946</v>
      </c>
      <c r="D33" s="84">
        <f>$D$5*EXP($C$42*A33)</f>
        <v>207.85962647137026</v>
      </c>
      <c r="E33" s="75"/>
      <c r="F33" s="84">
        <f>(($F$5*0.9928)*EXP($C$40*A33))+(($F$5*0.0072)*EXP($C$41*A33))</f>
        <v>29356.639466450146</v>
      </c>
      <c r="G33" s="84">
        <f>$G$5*EXP($C$42*A33)</f>
        <v>161.2179541899896</v>
      </c>
      <c r="I33" s="78">
        <f t="shared" si="1"/>
        <v>33000000</v>
      </c>
      <c r="K33" s="66">
        <f>(8*(($C33*$C$48*0.9928)/($C$44*10^9))*(EXP($C$40*$I33)-1))+(7*(($C33*$C$48*0.0072)/($C$45*10^9))*(EXP($C$41*$I33)-1))+(6*(($D33*$C$48)/($C$46*10^9))*(EXP($C$42*$I33)-1))</f>
        <v>909814894870590.63</v>
      </c>
      <c r="M33" s="66">
        <f>(8*(($F33*$C$48*0.9928)/($C$44*10^9))*(EXP($C$40*$I33)-1))+(7*(($F33*$C$48*0.0072)/($C$45*10^9))*(EXP($C$41*$I33)-1))+(6*(($G33*$C$48)/($C$46*10^9))*(EXP($C$42*$I33)-1))</f>
        <v>3156571782857868.5</v>
      </c>
    </row>
    <row r="34" spans="1:13" ht="14.4" x14ac:dyDescent="0.25">
      <c r="A34" s="77">
        <f t="shared" si="0"/>
        <v>290000000</v>
      </c>
      <c r="C34" s="84">
        <f>(($C$5*0.9928)*EXP($C$40*A34))+(($C$5*0.0072)*EXP($C$41*A34))</f>
        <v>8436.9013158252674</v>
      </c>
      <c r="D34" s="84">
        <f>$D$5*EXP($C$42*A34)</f>
        <v>207.96249046544924</v>
      </c>
      <c r="E34" s="75"/>
      <c r="F34" s="84">
        <f>(($F$5*0.9928)*EXP($C$40*A34))+(($F$5*0.0072)*EXP($C$41*A34))</f>
        <v>29404.435194632759</v>
      </c>
      <c r="G34" s="84">
        <f>$G$5*EXP($C$42*A34)</f>
        <v>161.29773650734845</v>
      </c>
      <c r="I34" s="78">
        <f t="shared" si="1"/>
        <v>23000000</v>
      </c>
      <c r="K34" s="66">
        <f>(8*(($C34*$C$48*0.9928)/($C$44*10^9))*(EXP($C$40*$I34)-1))+(7*(($C34*$C$48*0.0072)/($C$45*10^9))*(EXP($C$41*$I34)-1))+(6*(($D34*$C$48)/($C$46*10^9))*(EXP($C$42*$I34)-1))</f>
        <v>634546473081035.25</v>
      </c>
      <c r="M34" s="66">
        <f>(8*(($F34*$C$48*0.9928)/($C$44*10^9))*(EXP($C$40*$I34)-1))+(7*(($F34*$C$48*0.0072)/($C$45*10^9))*(EXP($C$41*$I34)-1))+(6*(($G34*$C$48)/($C$46*10^9))*(EXP($C$42*$I34)-1))</f>
        <v>2201541721880004.5</v>
      </c>
    </row>
    <row r="35" spans="1:13" ht="14.4" x14ac:dyDescent="0.25">
      <c r="A35" s="77">
        <f t="shared" si="0"/>
        <v>300000000</v>
      </c>
      <c r="C35" s="84">
        <f>(($C$5*0.9928)*EXP($C$40*A35))+(($C$5*0.0072)*EXP($C$41*A35))</f>
        <v>8450.6427569101124</v>
      </c>
      <c r="D35" s="84">
        <f>$D$5*EXP($C$42*A35)</f>
        <v>208.06540536408082</v>
      </c>
      <c r="E35" s="75"/>
      <c r="F35" s="84">
        <f>(($F$5*0.9928)*EXP($C$40*A35))+(($F$5*0.0072)*EXP($C$41*A35))</f>
        <v>29452.327104083251</v>
      </c>
      <c r="G35" s="84">
        <f>$G$5*EXP($C$42*A35)</f>
        <v>161.37755830677489</v>
      </c>
      <c r="I35" s="78">
        <f t="shared" si="1"/>
        <v>13000000</v>
      </c>
      <c r="K35" s="66">
        <f>(8*(($C35*$C$48*0.9928)/($C$44*10^9))*(EXP($C$40*$I35)-1))+(7*(($C35*$C$48*0.0072)/($C$45*10^9))*(EXP($C$41*$I35)-1))+(6*(($D35*$C$48)/($C$46*10^9))*(EXP($C$42*$I35)-1))</f>
        <v>358902284401006.13</v>
      </c>
      <c r="M35" s="66">
        <f>(8*(($F35*$C$48*0.9928)/($C$44*10^9))*(EXP($C$40*$I35)-1))+(7*(($F35*$C$48*0.0072)/($C$45*10^9))*(EXP($C$41*$I35)-1))+(6*(($G35*$C$48)/($C$46*10^9))*(EXP($C$42*$I35)-1))</f>
        <v>1245204179460420.8</v>
      </c>
    </row>
    <row r="36" spans="1:13" ht="14.4" x14ac:dyDescent="0.25">
      <c r="A36" s="77">
        <f t="shared" si="0"/>
        <v>310000000</v>
      </c>
      <c r="C36" s="84">
        <f>(($C$5*0.9928)*EXP($C$40*A36))+(($C$5*0.0072)*EXP($C$41*A36))</f>
        <v>8464.4119001780728</v>
      </c>
      <c r="D36" s="84">
        <f>$D$5*EXP($C$42*A36)</f>
        <v>208.16837119245619</v>
      </c>
      <c r="E36" s="75"/>
      <c r="F36" s="84">
        <f>(($F$5*0.9928)*EXP($C$40*A36))+(($F$5*0.0072)*EXP($C$41*A36))</f>
        <v>29500.315561664098</v>
      </c>
      <c r="G36" s="84">
        <f>$G$5*EXP($C$42*A36)</f>
        <v>161.45741960780748</v>
      </c>
      <c r="I36" s="78">
        <f t="shared" si="1"/>
        <v>3000000</v>
      </c>
      <c r="K36" s="66">
        <f>(8*(($C36*$C$48*0.9928)/($C$44*10^9))*(EXP($C$40*$I36)-1))+(7*(($C36*$C$48*0.0072)/($C$45*10^9))*(EXP($C$41*$I36)-1))+(6*(($D36*$C$48)/($C$46*10^9))*(EXP($C$42*$I36)-1))</f>
        <v>82880463688283.547</v>
      </c>
      <c r="M36" s="66">
        <f>(8*(($F36*$C$48*0.9928)/($C$44*10^9))*(EXP($C$40*$I36)-1))+(7*(($F36*$C$48*0.0072)/($C$45*10^9))*(EXP($C$41*$I36)-1))+(6*(($G36*$C$48)/($C$46*10^9))*(EXP($C$42*$I36)-1))</f>
        <v>287552656235932.81</v>
      </c>
    </row>
    <row r="37" spans="1:13" s="82" customFormat="1" ht="14.4" x14ac:dyDescent="0.25">
      <c r="A37" s="81">
        <v>313000000</v>
      </c>
      <c r="C37" s="85">
        <f>(($C$5*0.9928)*EXP($C$40*A37))+(($C$5*0.0072)*EXP($C$41*A37))</f>
        <v>8468.5480609171245</v>
      </c>
      <c r="D37" s="85">
        <f>$D$5*EXP($C$42*A37)</f>
        <v>208.19927087603648</v>
      </c>
      <c r="E37" s="83"/>
      <c r="F37" s="85">
        <f>(($F$5*0.9928)*EXP($C$40*A37))+(($F$5*0.0072)*EXP($C$41*A37))</f>
        <v>29514.730981005076</v>
      </c>
      <c r="G37" s="85">
        <f>$G$5*EXP($C$42*A37)</f>
        <v>161.48138570385268</v>
      </c>
      <c r="I37" s="8">
        <v>0</v>
      </c>
      <c r="K37" s="66">
        <f>(8*(($C37*$C$48*0.9928)/($C$44*10^9))*(EXP($C$40*$I37)-1))+(7*(($C37*$C$48*0.0072)/($C$45*10^9))*(EXP($C$41*$I37)-1))+(6*(($D37*$C$48)/($C$46*10^9))*(EXP($C$42*$I37)-1))</f>
        <v>0</v>
      </c>
      <c r="L37" s="2"/>
      <c r="M37" s="66">
        <f>(8*(($F37*$C$48*0.9928)/($C$44*10^9))*(EXP($C$40*$I37)-1))+(7*(($F37*$C$48*0.0072)/($C$45*10^9))*(EXP($C$41*$I37)-1))+(6*(($G37*$C$48)/($C$46*10^9))*(EXP($C$42*$I37)-1))</f>
        <v>0</v>
      </c>
    </row>
    <row r="40" spans="1:13" ht="16.8" x14ac:dyDescent="0.25">
      <c r="A40" s="79" t="s">
        <v>235</v>
      </c>
      <c r="B40" s="75"/>
      <c r="C40" s="80">
        <f>1.55125*10^-10</f>
        <v>1.5512500000000002E-10</v>
      </c>
      <c r="F40" s="90"/>
    </row>
    <row r="41" spans="1:13" ht="16.8" x14ac:dyDescent="0.25">
      <c r="A41" s="79" t="s">
        <v>236</v>
      </c>
      <c r="B41" s="75"/>
      <c r="C41" s="80">
        <f>9.8485*10^-10</f>
        <v>9.8484999999999996E-10</v>
      </c>
    </row>
    <row r="42" spans="1:13" ht="30.6" x14ac:dyDescent="0.25">
      <c r="A42" s="91" t="s">
        <v>237</v>
      </c>
      <c r="B42" s="75"/>
      <c r="C42" s="80">
        <f>4.9475*10^-11</f>
        <v>4.9474999999999996E-11</v>
      </c>
    </row>
    <row r="43" spans="1:13" x14ac:dyDescent="0.25">
      <c r="A43" s="79"/>
      <c r="B43" s="75"/>
      <c r="C43" s="80"/>
    </row>
    <row r="44" spans="1:13" ht="16.8" x14ac:dyDescent="0.25">
      <c r="A44" s="79" t="s">
        <v>231</v>
      </c>
      <c r="B44" s="75"/>
      <c r="C44" s="80">
        <v>238.05079000000001</v>
      </c>
    </row>
    <row r="45" spans="1:13" ht="16.8" x14ac:dyDescent="0.25">
      <c r="A45" s="79" t="s">
        <v>232</v>
      </c>
      <c r="B45" s="75"/>
      <c r="C45" s="80">
        <v>235.04392999999999</v>
      </c>
    </row>
    <row r="46" spans="1:13" ht="16.8" x14ac:dyDescent="0.25">
      <c r="A46" s="79" t="s">
        <v>233</v>
      </c>
      <c r="B46" s="75"/>
      <c r="C46" s="80">
        <v>232.03805</v>
      </c>
    </row>
    <row r="47" spans="1:13" x14ac:dyDescent="0.25">
      <c r="A47" s="79"/>
      <c r="B47" s="75"/>
      <c r="C47" s="80"/>
    </row>
    <row r="48" spans="1:13" x14ac:dyDescent="0.25">
      <c r="A48" s="79" t="s">
        <v>226</v>
      </c>
      <c r="B48" s="75"/>
      <c r="C48" s="80">
        <f>6.02214076*10^23</f>
        <v>6.0221407599999999E+23</v>
      </c>
    </row>
    <row r="49" spans="1:3" x14ac:dyDescent="0.25">
      <c r="A49" s="79"/>
      <c r="B49" s="75"/>
      <c r="C49" s="80"/>
    </row>
    <row r="51" spans="1:3" x14ac:dyDescent="0.25">
      <c r="A51" s="80"/>
      <c r="B51" s="75"/>
      <c r="C51" s="80"/>
    </row>
    <row r="52" spans="1:3" x14ac:dyDescent="0.25">
      <c r="A52" s="79"/>
      <c r="B52" s="75"/>
      <c r="C52" s="80"/>
    </row>
  </sheetData>
  <mergeCells count="3">
    <mergeCell ref="C1:D1"/>
    <mergeCell ref="F1:G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Supplementary materials</vt:lpstr>
      <vt:lpstr>Zircon EPMA &amp; µ-Raman</vt:lpstr>
      <vt:lpstr>Inclusions SEM</vt:lpstr>
      <vt:lpstr>U-Pb zircon</vt:lpstr>
      <vt:lpstr>U-Pb apatite</vt:lpstr>
      <vt:lpstr>Zircon α-decay damage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Esteves</dc:creator>
  <cp:lastModifiedBy>Nicolas.Esteves</cp:lastModifiedBy>
  <dcterms:created xsi:type="dcterms:W3CDTF">2024-09-23T19:52:17Z</dcterms:created>
  <dcterms:modified xsi:type="dcterms:W3CDTF">2025-06-12T11:27:43Z</dcterms:modified>
</cp:coreProperties>
</file>